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umingco-my.sharepoint.com/personal/lhunke_cumingcounty_ne_gov/Documents/Website/Planning &amp; Zoning   Roads Weeds/"/>
    </mc:Choice>
  </mc:AlternateContent>
  <xr:revisionPtr revIDLastSave="0" documentId="8_{AD5CCD83-2931-46B5-96F0-74EBA4875CB8}" xr6:coauthVersionLast="47" xr6:coauthVersionMax="47" xr10:uidLastSave="{00000000-0000-0000-0000-000000000000}"/>
  <bookViews>
    <workbookView xWindow="29490" yWindow="690" windowWidth="22995" windowHeight="13830" firstSheet="3" activeTab="4" xr2:uid="{00000000-000D-0000-FFFF-FFFF00000000}"/>
  </bookViews>
  <sheets>
    <sheet name="2019-2020" sheetId="10" state="hidden" r:id="rId1"/>
    <sheet name="test" sheetId="12" state="hidden" r:id="rId2"/>
    <sheet name="2020-2021" sheetId="11" state="hidden" r:id="rId3"/>
    <sheet name="2021-2022" sheetId="13" r:id="rId4"/>
    <sheet name="2022-2023" sheetId="14" r:id="rId5"/>
  </sheets>
  <definedNames>
    <definedName name="_xlnm.Print_Area" localSheetId="0">'2019-2020'!$A$1:$R$45</definedName>
    <definedName name="_xlnm.Print_Area" localSheetId="2">'2020-2021'!$A$1:$R$55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8" i="13" l="1"/>
  <c r="K38" i="13" l="1"/>
  <c r="R38" i="13" s="1"/>
  <c r="R44" i="14"/>
  <c r="R43" i="14"/>
  <c r="R42" i="14"/>
  <c r="R41" i="14"/>
  <c r="R40" i="14"/>
  <c r="R39" i="14"/>
  <c r="R38" i="14"/>
  <c r="R37" i="14"/>
  <c r="R36" i="14"/>
  <c r="R35" i="14"/>
  <c r="R34" i="14"/>
  <c r="R33" i="14"/>
  <c r="R32" i="14"/>
  <c r="R31" i="14"/>
  <c r="R30" i="14"/>
  <c r="R29" i="14"/>
  <c r="R28" i="14"/>
  <c r="R27" i="14"/>
  <c r="R26" i="14"/>
  <c r="R25" i="14"/>
  <c r="R24" i="14"/>
  <c r="R23" i="14"/>
  <c r="R22" i="14"/>
  <c r="R21" i="14"/>
  <c r="R20" i="14"/>
  <c r="R19" i="14"/>
  <c r="L13" i="14"/>
  <c r="E13" i="14"/>
  <c r="Q11" i="14"/>
  <c r="P11" i="14"/>
  <c r="O11" i="14"/>
  <c r="N11" i="14"/>
  <c r="M11" i="14"/>
  <c r="L11" i="14"/>
  <c r="K11" i="14"/>
  <c r="J11" i="14"/>
  <c r="J13" i="14" s="1"/>
  <c r="I11" i="14"/>
  <c r="H11" i="14"/>
  <c r="G11" i="14"/>
  <c r="F11" i="14"/>
  <c r="E11" i="14"/>
  <c r="D11" i="14"/>
  <c r="C11" i="14"/>
  <c r="B11" i="14"/>
  <c r="Q9" i="14"/>
  <c r="Q17" i="14" s="1"/>
  <c r="Q45" i="14" s="1"/>
  <c r="P9" i="14"/>
  <c r="P13" i="14" s="1"/>
  <c r="O9" i="14"/>
  <c r="N9" i="14"/>
  <c r="M9" i="14"/>
  <c r="L9" i="14"/>
  <c r="L17" i="14" s="1"/>
  <c r="L45" i="14" s="1"/>
  <c r="K9" i="14"/>
  <c r="J9" i="14"/>
  <c r="I9" i="14"/>
  <c r="I17" i="14" s="1"/>
  <c r="I45" i="14" s="1"/>
  <c r="H9" i="14"/>
  <c r="H13" i="14" s="1"/>
  <c r="G9" i="14"/>
  <c r="F9" i="14"/>
  <c r="E9" i="14"/>
  <c r="E17" i="14" s="1"/>
  <c r="E45" i="14" s="1"/>
  <c r="D9" i="14"/>
  <c r="D13" i="14" s="1"/>
  <c r="C9" i="14"/>
  <c r="B9" i="14"/>
  <c r="B13" i="14" s="1"/>
  <c r="R3" i="14"/>
  <c r="R47" i="13"/>
  <c r="R43" i="13"/>
  <c r="R42" i="13"/>
  <c r="R41" i="13"/>
  <c r="R40" i="13"/>
  <c r="R39" i="13"/>
  <c r="R37" i="13"/>
  <c r="R36" i="13"/>
  <c r="R35" i="13"/>
  <c r="R34" i="13"/>
  <c r="R33" i="13"/>
  <c r="R32" i="13"/>
  <c r="R31" i="13"/>
  <c r="R30" i="13"/>
  <c r="R29" i="13"/>
  <c r="R28" i="13"/>
  <c r="R27" i="13"/>
  <c r="R26" i="13"/>
  <c r="R25" i="13"/>
  <c r="R24" i="13"/>
  <c r="R23" i="13"/>
  <c r="R22" i="13"/>
  <c r="R21" i="13"/>
  <c r="R20" i="13"/>
  <c r="R19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Q9" i="13"/>
  <c r="P9" i="13"/>
  <c r="P13" i="13" s="1"/>
  <c r="O9" i="13"/>
  <c r="N9" i="13"/>
  <c r="M9" i="13"/>
  <c r="L9" i="13"/>
  <c r="K9" i="13"/>
  <c r="J9" i="13"/>
  <c r="J17" i="13" s="1"/>
  <c r="J48" i="13" s="1"/>
  <c r="I9" i="13"/>
  <c r="H9" i="13"/>
  <c r="G9" i="13"/>
  <c r="F9" i="13"/>
  <c r="E9" i="13"/>
  <c r="D9" i="13"/>
  <c r="D13" i="13" s="1"/>
  <c r="C9" i="13"/>
  <c r="B9" i="13"/>
  <c r="R3" i="13"/>
  <c r="R40" i="11"/>
  <c r="R37" i="11"/>
  <c r="R44" i="11"/>
  <c r="R43" i="11"/>
  <c r="R42" i="11"/>
  <c r="R41" i="11"/>
  <c r="R39" i="11"/>
  <c r="R38" i="11"/>
  <c r="R36" i="11"/>
  <c r="R35" i="11"/>
  <c r="R34" i="11"/>
  <c r="R33" i="11"/>
  <c r="R32" i="11"/>
  <c r="R31" i="11"/>
  <c r="R30" i="11"/>
  <c r="R29" i="11"/>
  <c r="R28" i="11"/>
  <c r="R27" i="11"/>
  <c r="R26" i="11"/>
  <c r="R25" i="11"/>
  <c r="R24" i="11"/>
  <c r="R23" i="11"/>
  <c r="R22" i="11"/>
  <c r="F17" i="14" l="1"/>
  <c r="F45" i="14" s="1"/>
  <c r="E13" i="13"/>
  <c r="Q13" i="13"/>
  <c r="K17" i="13"/>
  <c r="K48" i="13" s="1"/>
  <c r="L17" i="13"/>
  <c r="L48" i="13" s="1"/>
  <c r="C17" i="13"/>
  <c r="C48" i="13" s="1"/>
  <c r="I17" i="13"/>
  <c r="I48" i="13" s="1"/>
  <c r="O17" i="13"/>
  <c r="O48" i="13" s="1"/>
  <c r="F13" i="13"/>
  <c r="J13" i="13"/>
  <c r="D17" i="13"/>
  <c r="D48" i="13" s="1"/>
  <c r="P17" i="13"/>
  <c r="P48" i="13" s="1"/>
  <c r="K13" i="13"/>
  <c r="E17" i="13"/>
  <c r="E48" i="13" s="1"/>
  <c r="Q17" i="13"/>
  <c r="L13" i="13"/>
  <c r="F17" i="13"/>
  <c r="F48" i="13" s="1"/>
  <c r="O13" i="13"/>
  <c r="C13" i="13"/>
  <c r="R11" i="13"/>
  <c r="G13" i="13"/>
  <c r="M13" i="13"/>
  <c r="B13" i="13"/>
  <c r="H13" i="13"/>
  <c r="N13" i="13"/>
  <c r="I13" i="13"/>
  <c r="Q13" i="14"/>
  <c r="O13" i="14"/>
  <c r="N13" i="14"/>
  <c r="M17" i="14"/>
  <c r="M45" i="14" s="1"/>
  <c r="K17" i="14"/>
  <c r="K45" i="14" s="1"/>
  <c r="K13" i="14"/>
  <c r="J17" i="14"/>
  <c r="J45" i="14" s="1"/>
  <c r="I13" i="14"/>
  <c r="G17" i="14"/>
  <c r="G45" i="14" s="1"/>
  <c r="F13" i="14"/>
  <c r="R11" i="14"/>
  <c r="D17" i="14"/>
  <c r="D45" i="14" s="1"/>
  <c r="C17" i="14"/>
  <c r="C45" i="14" s="1"/>
  <c r="C13" i="14"/>
  <c r="M13" i="14"/>
  <c r="B17" i="14"/>
  <c r="B45" i="14" s="1"/>
  <c r="H17" i="14"/>
  <c r="H45" i="14" s="1"/>
  <c r="N17" i="14"/>
  <c r="N45" i="14" s="1"/>
  <c r="G13" i="14"/>
  <c r="R9" i="14"/>
  <c r="O17" i="14"/>
  <c r="O45" i="14" s="1"/>
  <c r="P17" i="14"/>
  <c r="P45" i="14" s="1"/>
  <c r="G17" i="13"/>
  <c r="G48" i="13" s="1"/>
  <c r="M17" i="13"/>
  <c r="M48" i="13" s="1"/>
  <c r="B17" i="13"/>
  <c r="H17" i="13"/>
  <c r="H48" i="13" s="1"/>
  <c r="N17" i="13"/>
  <c r="R9" i="13"/>
  <c r="R21" i="11"/>
  <c r="R20" i="11"/>
  <c r="R13" i="13" l="1"/>
  <c r="R13" i="14"/>
  <c r="R17" i="14"/>
  <c r="R45" i="14" s="1"/>
  <c r="B48" i="13"/>
  <c r="R17" i="13"/>
  <c r="R48" i="13" s="1"/>
  <c r="R19" i="12"/>
  <c r="R19" i="11" l="1"/>
  <c r="Q11" i="11"/>
  <c r="P11" i="11"/>
  <c r="O11" i="11"/>
  <c r="N11" i="11"/>
  <c r="M11" i="11"/>
  <c r="L11" i="11"/>
  <c r="K11" i="11"/>
  <c r="J11" i="11"/>
  <c r="I11" i="11"/>
  <c r="H11" i="11"/>
  <c r="G11" i="11"/>
  <c r="F11" i="11"/>
  <c r="E11" i="11"/>
  <c r="D11" i="11"/>
  <c r="C11" i="11"/>
  <c r="B11" i="11"/>
  <c r="Q9" i="11"/>
  <c r="P9" i="11"/>
  <c r="O9" i="11"/>
  <c r="N9" i="11"/>
  <c r="M9" i="11"/>
  <c r="L9" i="11"/>
  <c r="K9" i="11"/>
  <c r="J9" i="11"/>
  <c r="I9" i="11"/>
  <c r="H9" i="11"/>
  <c r="G9" i="11"/>
  <c r="F9" i="11"/>
  <c r="E9" i="11"/>
  <c r="D9" i="11"/>
  <c r="C9" i="11"/>
  <c r="B9" i="11"/>
  <c r="R3" i="11"/>
  <c r="Q13" i="11" l="1"/>
  <c r="O13" i="11"/>
  <c r="E13" i="11"/>
  <c r="D13" i="11"/>
  <c r="P13" i="11"/>
  <c r="M17" i="11"/>
  <c r="M45" i="11" s="1"/>
  <c r="K13" i="11"/>
  <c r="J13" i="11"/>
  <c r="I13" i="11"/>
  <c r="G17" i="11"/>
  <c r="G45" i="11" s="1"/>
  <c r="C13" i="11"/>
  <c r="F17" i="11"/>
  <c r="F45" i="11" s="1"/>
  <c r="L17" i="11"/>
  <c r="L45" i="11" s="1"/>
  <c r="G13" i="11"/>
  <c r="M13" i="11"/>
  <c r="C17" i="11"/>
  <c r="C45" i="11" s="1"/>
  <c r="I17" i="11"/>
  <c r="I45" i="11" s="1"/>
  <c r="O17" i="11"/>
  <c r="O45" i="11" s="1"/>
  <c r="R11" i="11"/>
  <c r="B13" i="11"/>
  <c r="H13" i="11"/>
  <c r="N13" i="11"/>
  <c r="E17" i="11"/>
  <c r="E45" i="11" s="1"/>
  <c r="K17" i="11"/>
  <c r="K45" i="11" s="1"/>
  <c r="Q17" i="11"/>
  <c r="Q45" i="11" s="1"/>
  <c r="F13" i="11"/>
  <c r="L13" i="11"/>
  <c r="B17" i="11"/>
  <c r="B45" i="11" s="1"/>
  <c r="H17" i="11"/>
  <c r="H45" i="11" s="1"/>
  <c r="N17" i="11"/>
  <c r="N45" i="11" s="1"/>
  <c r="R9" i="11"/>
  <c r="D17" i="11"/>
  <c r="D45" i="11" s="1"/>
  <c r="J17" i="11"/>
  <c r="J45" i="11" s="1"/>
  <c r="P17" i="11"/>
  <c r="P45" i="11" s="1"/>
  <c r="Q41" i="10"/>
  <c r="R13" i="11" l="1"/>
  <c r="R17" i="11"/>
  <c r="R45" i="11" s="1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R3" i="12"/>
  <c r="O13" i="12" l="1"/>
  <c r="H13" i="12"/>
  <c r="N13" i="12"/>
  <c r="F13" i="12"/>
  <c r="L13" i="12"/>
  <c r="G17" i="12"/>
  <c r="G21" i="12" s="1"/>
  <c r="I13" i="12"/>
  <c r="D13" i="12"/>
  <c r="J13" i="12"/>
  <c r="E13" i="12"/>
  <c r="Q13" i="12"/>
  <c r="M13" i="12"/>
  <c r="P13" i="12"/>
  <c r="M17" i="12"/>
  <c r="M21" i="12" s="1"/>
  <c r="L17" i="12"/>
  <c r="L21" i="12" s="1"/>
  <c r="K13" i="12"/>
  <c r="G13" i="12"/>
  <c r="F17" i="12"/>
  <c r="F21" i="12" s="1"/>
  <c r="R11" i="12"/>
  <c r="C13" i="12"/>
  <c r="B13" i="12"/>
  <c r="B17" i="12"/>
  <c r="B21" i="12" s="1"/>
  <c r="H17" i="12"/>
  <c r="H21" i="12" s="1"/>
  <c r="N17" i="12"/>
  <c r="N21" i="12" s="1"/>
  <c r="R9" i="12"/>
  <c r="C17" i="12"/>
  <c r="C21" i="12" s="1"/>
  <c r="I17" i="12"/>
  <c r="I21" i="12" s="1"/>
  <c r="O17" i="12"/>
  <c r="O21" i="12" s="1"/>
  <c r="D17" i="12"/>
  <c r="D21" i="12" s="1"/>
  <c r="J17" i="12"/>
  <c r="J21" i="12" s="1"/>
  <c r="P17" i="12"/>
  <c r="P21" i="12" s="1"/>
  <c r="E17" i="12"/>
  <c r="E21" i="12" s="1"/>
  <c r="K17" i="12"/>
  <c r="K21" i="12" s="1"/>
  <c r="Q17" i="12"/>
  <c r="Q21" i="12" s="1"/>
  <c r="J41" i="10"/>
  <c r="R21" i="12" l="1"/>
  <c r="R13" i="12"/>
  <c r="R17" i="12"/>
  <c r="D11" i="10" l="1"/>
  <c r="E11" i="10"/>
  <c r="F11" i="10"/>
  <c r="F17" i="10" s="1"/>
  <c r="F43" i="10" s="1"/>
  <c r="G11" i="10"/>
  <c r="H11" i="10"/>
  <c r="I11" i="10"/>
  <c r="I13" i="10" s="1"/>
  <c r="J11" i="10"/>
  <c r="K11" i="10"/>
  <c r="L11" i="10"/>
  <c r="M11" i="10"/>
  <c r="N11" i="10"/>
  <c r="O11" i="10"/>
  <c r="O17" i="10" s="1"/>
  <c r="O43" i="10" s="1"/>
  <c r="P11" i="10"/>
  <c r="Q11" i="10"/>
  <c r="C11" i="10"/>
  <c r="B11" i="10"/>
  <c r="D9" i="10"/>
  <c r="D17" i="10"/>
  <c r="D43" i="10" s="1"/>
  <c r="E9" i="10"/>
  <c r="E13" i="10"/>
  <c r="F9" i="10"/>
  <c r="F13" i="10" s="1"/>
  <c r="G9" i="10"/>
  <c r="G17" i="10" s="1"/>
  <c r="G43" i="10" s="1"/>
  <c r="H9" i="10"/>
  <c r="H13" i="10" s="1"/>
  <c r="I9" i="10"/>
  <c r="J9" i="10"/>
  <c r="J17" i="10" s="1"/>
  <c r="J43" i="10" s="1"/>
  <c r="K9" i="10"/>
  <c r="K17" i="10" s="1"/>
  <c r="K43" i="10" s="1"/>
  <c r="L9" i="10"/>
  <c r="L13" i="10" s="1"/>
  <c r="M9" i="10"/>
  <c r="M13" i="10" s="1"/>
  <c r="M17" i="10"/>
  <c r="M43" i="10"/>
  <c r="N9" i="10"/>
  <c r="N13" i="10" s="1"/>
  <c r="N17" i="10"/>
  <c r="N43" i="10" s="1"/>
  <c r="O9" i="10"/>
  <c r="O13" i="10"/>
  <c r="P9" i="10"/>
  <c r="P17" i="10"/>
  <c r="P43" i="10"/>
  <c r="Q9" i="10"/>
  <c r="Q17" i="10" s="1"/>
  <c r="C9" i="10"/>
  <c r="C17" i="10"/>
  <c r="C43" i="10" s="1"/>
  <c r="B9" i="10"/>
  <c r="B17" i="10"/>
  <c r="R41" i="10"/>
  <c r="R40" i="10"/>
  <c r="R39" i="10"/>
  <c r="R38" i="10"/>
  <c r="R37" i="10"/>
  <c r="R36" i="10"/>
  <c r="R35" i="10"/>
  <c r="R34" i="10"/>
  <c r="R33" i="10"/>
  <c r="R32" i="10"/>
  <c r="R31" i="10"/>
  <c r="R30" i="10"/>
  <c r="R29" i="10"/>
  <c r="R28" i="10"/>
  <c r="R27" i="10"/>
  <c r="R26" i="10"/>
  <c r="R25" i="10"/>
  <c r="R24" i="10"/>
  <c r="R23" i="10"/>
  <c r="R22" i="10"/>
  <c r="R21" i="10"/>
  <c r="R20" i="10"/>
  <c r="R19" i="10"/>
  <c r="R3" i="10"/>
  <c r="R42" i="10"/>
  <c r="B43" i="10"/>
  <c r="B13" i="10"/>
  <c r="J13" i="10"/>
  <c r="Q13" i="10"/>
  <c r="D13" i="10"/>
  <c r="P13" i="10"/>
  <c r="E17" i="10"/>
  <c r="E43" i="10"/>
  <c r="C13" i="10"/>
  <c r="G13" i="10"/>
  <c r="I17" i="10" l="1"/>
  <c r="I43" i="10" s="1"/>
  <c r="H17" i="10"/>
  <c r="H43" i="10" s="1"/>
  <c r="K13" i="10"/>
  <c r="R13" i="10" s="1"/>
  <c r="R11" i="10"/>
  <c r="L17" i="10"/>
  <c r="L43" i="10" s="1"/>
  <c r="R9" i="10"/>
  <c r="R17" i="10" l="1"/>
  <c r="R43" i="10" s="1"/>
</calcChain>
</file>

<file path=xl/sharedStrings.xml><?xml version="1.0" encoding="utf-8"?>
<sst xmlns="http://schemas.openxmlformats.org/spreadsheetml/2006/main" count="165" uniqueCount="59">
  <si>
    <t>Cuming County Gravel Cost Estimates per Township - July 1, 2019 through June 30, 2020</t>
  </si>
  <si>
    <t>Bancroft</t>
  </si>
  <si>
    <t>Beemer</t>
  </si>
  <si>
    <t>Bismark</t>
  </si>
  <si>
    <t>Blaine</t>
  </si>
  <si>
    <t>Cleveland</t>
  </si>
  <si>
    <t>Cuming</t>
  </si>
  <si>
    <t>Elkhorn</t>
  </si>
  <si>
    <t>Garfield</t>
  </si>
  <si>
    <t>Grant</t>
  </si>
  <si>
    <t>Lincoln</t>
  </si>
  <si>
    <t>Logan</t>
  </si>
  <si>
    <t>Monterey</t>
  </si>
  <si>
    <t>Neligh</t>
  </si>
  <si>
    <t>Sherman</t>
  </si>
  <si>
    <t>St Charles</t>
  </si>
  <si>
    <t>Wisner</t>
  </si>
  <si>
    <t>Totals</t>
  </si>
  <si>
    <t>Miles per Township</t>
  </si>
  <si>
    <t>Tons per Mile</t>
  </si>
  <si>
    <t>Cost per Ton</t>
  </si>
  <si>
    <t>July - February (listed prices)</t>
  </si>
  <si>
    <t>March - June (.50 more)</t>
  </si>
  <si>
    <t>Total Cost per Twp</t>
  </si>
  <si>
    <t xml:space="preserve">% County Reimburse </t>
  </si>
  <si>
    <t xml:space="preserve">County Reimburse Amt </t>
  </si>
  <si>
    <t>July 31, 2019</t>
  </si>
  <si>
    <t>Aug 30, 2019</t>
  </si>
  <si>
    <t>Sep 30, 2019</t>
  </si>
  <si>
    <t>Oct 31, 2019</t>
  </si>
  <si>
    <t>Nov 30, 2019</t>
  </si>
  <si>
    <t>Dec 31, 2019</t>
  </si>
  <si>
    <t>Jan 31, 2020</t>
  </si>
  <si>
    <t>Feb 28, 2020</t>
  </si>
  <si>
    <t>Mar 31, 2020</t>
  </si>
  <si>
    <t>Apr 30, 2020</t>
  </si>
  <si>
    <t>May 31, 2020</t>
  </si>
  <si>
    <t>Jun 30, 2020</t>
  </si>
  <si>
    <t>Balance Remaining</t>
  </si>
  <si>
    <t>July 31, 2020</t>
  </si>
  <si>
    <t>Cuming County Gravel Cost Estimates per Township - July 1, 2020 through June 30, 2021</t>
  </si>
  <si>
    <t>Please keep in mind that any gravel bills you request to be on THIS fiscal year, must be turned in by June 19, 2020</t>
  </si>
  <si>
    <t>Cuming County Gravel Cost Estimates per Township - July 1, 2020 through June 30, 2021  TEST</t>
  </si>
  <si>
    <t>cost of gravel May/June 2020</t>
  </si>
  <si>
    <t>cost of gravel 2019</t>
  </si>
  <si>
    <t>16-16.75</t>
  </si>
  <si>
    <t>County Reimburse Amt - proposed 2020-2021</t>
  </si>
  <si>
    <t>difference</t>
  </si>
  <si>
    <t>these townships didn't change</t>
  </si>
  <si>
    <t>these went down - they were 16.50</t>
  </si>
  <si>
    <t>cost per ton 2019-2020</t>
  </si>
  <si>
    <t>County Reimburse Amt -                            2019-2020</t>
  </si>
  <si>
    <t>Please keep in mind that any gravel bills you request to be on THIS fiscal year, must be turned in by Friday, June 25, 2021</t>
  </si>
  <si>
    <t>Bills must be turned in by the Friday prior to the Supervisor meetings in order to be paid in the same month</t>
  </si>
  <si>
    <t>Board of Supervisor meetings are held the last Tuesday morning &amp; Wednesday afternoon of the month</t>
  </si>
  <si>
    <t>Cuming County Gravel Cost Estimates per Township - July 1, 2021 through June 30, 2022</t>
  </si>
  <si>
    <t>Please keep in mind that any gravel bills you request to be on THIS fiscal year, must be turned in by Friday, June 24, 2022</t>
  </si>
  <si>
    <t>Cuming County Gravel Cost Estimates per Township - July 1, 2022 through June 30, 2023</t>
  </si>
  <si>
    <t>Please keep in mind that any gravel bills you request to be on THIS fiscal year, must be turned in by Friday, June 23,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</si>
</sst>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409]mmmm\ d\,\ yyyy;@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rgb="FF0070C0"/>
      <name val="Arial"/>
      <family val="2"/>
    </font>
    <font>
      <sz val="10"/>
      <color rgb="FF00B050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69">
    <xf numFmtId="0" fontId="0" fillId="0" borderId="0" xfId="0"/>
    <xf numFmtId="0" fontId="0" fillId="0" borderId="1" xfId="0" applyBorder="1"/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right" vertical="center"/>
    </xf>
    <xf numFmtId="164" fontId="0" fillId="0" borderId="1" xfId="0" applyNumberFormat="1" applyBorder="1"/>
    <xf numFmtId="49" fontId="0" fillId="0" borderId="1" xfId="0" applyNumberFormat="1" applyBorder="1" applyAlignment="1">
      <alignment horizontal="center" vertical="center"/>
    </xf>
    <xf numFmtId="14" fontId="1" fillId="0" borderId="1" xfId="0" applyNumberFormat="1" applyFont="1" applyBorder="1" applyAlignment="1">
      <alignment horizontal="left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right" vertical="center"/>
    </xf>
    <xf numFmtId="1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49" fontId="0" fillId="0" borderId="1" xfId="0" applyNumberFormat="1" applyBorder="1"/>
    <xf numFmtId="49" fontId="1" fillId="0" borderId="1" xfId="0" applyNumberFormat="1" applyFont="1" applyBorder="1"/>
    <xf numFmtId="0" fontId="2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left"/>
    </xf>
    <xf numFmtId="165" fontId="0" fillId="0" borderId="1" xfId="0" applyNumberFormat="1" applyBorder="1" applyAlignment="1">
      <alignment horizontal="left"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right" vertical="center"/>
    </xf>
    <xf numFmtId="164" fontId="0" fillId="0" borderId="0" xfId="0" applyNumberFormat="1"/>
    <xf numFmtId="49" fontId="0" fillId="0" borderId="0" xfId="0" applyNumberFormat="1" applyAlignment="1">
      <alignment horizontal="center" vertical="center"/>
    </xf>
    <xf numFmtId="14" fontId="1" fillId="0" borderId="0" xfId="0" applyNumberFormat="1" applyFont="1" applyAlignment="1">
      <alignment horizontal="left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 vertical="center"/>
    </xf>
    <xf numFmtId="1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49" fontId="0" fillId="0" borderId="0" xfId="0" applyNumberFormat="1"/>
    <xf numFmtId="49" fontId="1" fillId="0" borderId="0" xfId="0" applyNumberFormat="1" applyFont="1"/>
    <xf numFmtId="44" fontId="0" fillId="0" borderId="0" xfId="1" applyFont="1" applyBorder="1"/>
    <xf numFmtId="44" fontId="1" fillId="0" borderId="0" xfId="1" applyFont="1" applyBorder="1"/>
    <xf numFmtId="0" fontId="1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center" wrapText="1"/>
    </xf>
    <xf numFmtId="164" fontId="5" fillId="0" borderId="0" xfId="0" applyNumberFormat="1" applyFont="1"/>
    <xf numFmtId="164" fontId="5" fillId="0" borderId="0" xfId="0" applyNumberFormat="1" applyFont="1" applyAlignment="1">
      <alignment horizontal="center"/>
    </xf>
    <xf numFmtId="164" fontId="6" fillId="0" borderId="0" xfId="0" applyNumberFormat="1" applyFont="1"/>
    <xf numFmtId="164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164" fontId="0" fillId="3" borderId="0" xfId="0" applyNumberFormat="1" applyFill="1" applyAlignment="1">
      <alignment horizontal="center" vertical="center"/>
    </xf>
    <xf numFmtId="49" fontId="2" fillId="3" borderId="0" xfId="0" applyNumberFormat="1" applyFont="1" applyFill="1"/>
    <xf numFmtId="0" fontId="1" fillId="3" borderId="0" xfId="0" applyFont="1" applyFill="1"/>
    <xf numFmtId="164" fontId="0" fillId="2" borderId="0" xfId="0" applyNumberFormat="1" applyFill="1" applyAlignment="1">
      <alignment horizontal="center" vertical="center"/>
    </xf>
    <xf numFmtId="0" fontId="0" fillId="2" borderId="0" xfId="0" applyFill="1"/>
    <xf numFmtId="49" fontId="1" fillId="2" borderId="0" xfId="0" applyNumberFormat="1" applyFont="1" applyFill="1"/>
    <xf numFmtId="164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horizontal="left"/>
    </xf>
    <xf numFmtId="0" fontId="2" fillId="3" borderId="1" xfId="0" applyFont="1" applyFill="1" applyBorder="1" applyAlignment="1">
      <alignment horizontal="center"/>
    </xf>
    <xf numFmtId="14" fontId="0" fillId="0" borderId="1" xfId="0" applyNumberForma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4">
    <dxf>
      <font>
        <b/>
        <i val="0"/>
      </font>
      <fill>
        <patternFill patternType="solid">
          <bgColor theme="4"/>
        </patternFill>
      </fill>
    </dxf>
    <dxf>
      <font>
        <b/>
        <i val="0"/>
      </font>
      <fill>
        <patternFill patternType="solid">
          <bgColor theme="4"/>
        </patternFill>
      </fill>
    </dxf>
    <dxf>
      <font>
        <b/>
        <i val="0"/>
      </font>
      <fill>
        <patternFill patternType="solid">
          <bgColor theme="4"/>
        </patternFill>
      </fill>
    </dxf>
    <dxf>
      <font>
        <b/>
        <i val="0"/>
      </font>
      <fill>
        <patternFill patternType="solid"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42"/>
  <sheetViews>
    <sheetView zoomScale="80" zoomScaleNormal="80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G37" sqref="G37"/>
    </sheetView>
  </sheetViews>
  <sheetFormatPr defaultRowHeight="12.75" x14ac:dyDescent="0.2"/>
  <cols>
    <col min="1" max="1" width="26.85546875" style="1" customWidth="1"/>
    <col min="2" max="17" width="10.7109375" style="1" customWidth="1"/>
    <col min="18" max="18" width="16.28515625" style="1" customWidth="1"/>
    <col min="19" max="16384" width="9.140625" style="1"/>
  </cols>
  <sheetData>
    <row r="1" spans="1:19" ht="15" customHeight="1" x14ac:dyDescent="0.2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19" ht="15" customHeight="1" x14ac:dyDescent="0.2"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7" t="s">
        <v>8</v>
      </c>
      <c r="J2" s="17" t="s">
        <v>9</v>
      </c>
      <c r="K2" s="17" t="s">
        <v>10</v>
      </c>
      <c r="L2" s="17" t="s">
        <v>11</v>
      </c>
      <c r="M2" s="17" t="s">
        <v>12</v>
      </c>
      <c r="N2" s="17" t="s">
        <v>13</v>
      </c>
      <c r="O2" s="17" t="s">
        <v>14</v>
      </c>
      <c r="P2" s="17" t="s">
        <v>15</v>
      </c>
      <c r="Q2" s="17" t="s">
        <v>16</v>
      </c>
      <c r="R2" s="17" t="s">
        <v>17</v>
      </c>
    </row>
    <row r="3" spans="1:19" ht="15" customHeight="1" x14ac:dyDescent="0.2">
      <c r="A3" s="2" t="s">
        <v>18</v>
      </c>
      <c r="B3" s="3">
        <v>40</v>
      </c>
      <c r="C3" s="3">
        <v>40</v>
      </c>
      <c r="D3" s="3">
        <v>47</v>
      </c>
      <c r="E3" s="3">
        <v>46</v>
      </c>
      <c r="F3" s="3">
        <v>46.5</v>
      </c>
      <c r="G3" s="3">
        <v>50</v>
      </c>
      <c r="H3" s="3">
        <v>49</v>
      </c>
      <c r="I3" s="3">
        <v>49</v>
      </c>
      <c r="J3" s="3">
        <v>52</v>
      </c>
      <c r="K3" s="3">
        <v>53</v>
      </c>
      <c r="L3" s="3">
        <v>48</v>
      </c>
      <c r="M3" s="3">
        <v>52</v>
      </c>
      <c r="N3" s="3">
        <v>51</v>
      </c>
      <c r="O3" s="3">
        <v>40</v>
      </c>
      <c r="P3" s="3">
        <v>39.25</v>
      </c>
      <c r="Q3" s="3">
        <v>41</v>
      </c>
      <c r="R3" s="3">
        <f>SUM(B3:Q3)</f>
        <v>743.75</v>
      </c>
    </row>
    <row r="4" spans="1:19" ht="15" customHeight="1" x14ac:dyDescent="0.2">
      <c r="A4" s="2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"/>
      <c r="S4" s="5"/>
    </row>
    <row r="5" spans="1:19" ht="15" customHeight="1" x14ac:dyDescent="0.2">
      <c r="A5" s="2" t="s">
        <v>19</v>
      </c>
      <c r="B5" s="6">
        <v>90</v>
      </c>
      <c r="C5" s="6">
        <v>90</v>
      </c>
      <c r="D5" s="6">
        <v>90</v>
      </c>
      <c r="E5" s="6">
        <v>90</v>
      </c>
      <c r="F5" s="6">
        <v>90</v>
      </c>
      <c r="G5" s="6">
        <v>90</v>
      </c>
      <c r="H5" s="6">
        <v>90</v>
      </c>
      <c r="I5" s="6">
        <v>90</v>
      </c>
      <c r="J5" s="6">
        <v>90</v>
      </c>
      <c r="K5" s="6">
        <v>90</v>
      </c>
      <c r="L5" s="6">
        <v>90</v>
      </c>
      <c r="M5" s="6">
        <v>90</v>
      </c>
      <c r="N5" s="6">
        <v>90</v>
      </c>
      <c r="O5" s="6">
        <v>90</v>
      </c>
      <c r="P5" s="6">
        <v>90</v>
      </c>
      <c r="Q5" s="6">
        <v>90</v>
      </c>
      <c r="R5" s="5"/>
      <c r="S5" s="5"/>
    </row>
    <row r="6" spans="1:19" ht="15" customHeight="1" x14ac:dyDescent="0.2">
      <c r="A6" s="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5"/>
      <c r="S6" s="5"/>
    </row>
    <row r="7" spans="1:19" ht="15" customHeight="1" x14ac:dyDescent="0.2">
      <c r="A7" s="7" t="s">
        <v>20</v>
      </c>
      <c r="B7" s="8">
        <v>16.5</v>
      </c>
      <c r="C7" s="8">
        <v>15.5</v>
      </c>
      <c r="D7" s="8">
        <v>15.75</v>
      </c>
      <c r="E7" s="8">
        <v>15.25</v>
      </c>
      <c r="F7" s="8">
        <v>16.5</v>
      </c>
      <c r="G7" s="8">
        <v>15</v>
      </c>
      <c r="H7" s="8">
        <v>15.5</v>
      </c>
      <c r="I7" s="8">
        <v>15.5</v>
      </c>
      <c r="J7" s="8">
        <v>16.5</v>
      </c>
      <c r="K7" s="8">
        <v>14.5</v>
      </c>
      <c r="L7" s="8">
        <v>16.5</v>
      </c>
      <c r="M7" s="8">
        <v>14.75</v>
      </c>
      <c r="N7" s="8">
        <v>16.5</v>
      </c>
      <c r="O7" s="8">
        <v>15</v>
      </c>
      <c r="P7" s="8">
        <v>15.5</v>
      </c>
      <c r="Q7" s="8">
        <v>15.25</v>
      </c>
      <c r="R7" s="5"/>
      <c r="S7" s="5"/>
    </row>
    <row r="8" spans="1:19" ht="15" customHeight="1" x14ac:dyDescent="0.2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5"/>
      <c r="S8" s="5"/>
    </row>
    <row r="9" spans="1:19" ht="15" customHeight="1" x14ac:dyDescent="0.2">
      <c r="A9" s="2" t="s">
        <v>21</v>
      </c>
      <c r="B9" s="9">
        <f>B3 * B5 * B7/12*8</f>
        <v>39600</v>
      </c>
      <c r="C9" s="9">
        <f>C3 * C5 * C7/12*8</f>
        <v>37200</v>
      </c>
      <c r="D9" s="9">
        <f t="shared" ref="D9:Q9" si="0">D3 * D5 * D7/12*8</f>
        <v>44415</v>
      </c>
      <c r="E9" s="9">
        <f t="shared" si="0"/>
        <v>42090</v>
      </c>
      <c r="F9" s="9">
        <f t="shared" si="0"/>
        <v>46035</v>
      </c>
      <c r="G9" s="9">
        <f t="shared" si="0"/>
        <v>45000</v>
      </c>
      <c r="H9" s="9">
        <f t="shared" si="0"/>
        <v>45570</v>
      </c>
      <c r="I9" s="9">
        <f t="shared" si="0"/>
        <v>45570</v>
      </c>
      <c r="J9" s="9">
        <f t="shared" si="0"/>
        <v>51480</v>
      </c>
      <c r="K9" s="9">
        <f t="shared" si="0"/>
        <v>46110</v>
      </c>
      <c r="L9" s="9">
        <f t="shared" si="0"/>
        <v>47520</v>
      </c>
      <c r="M9" s="9">
        <f t="shared" si="0"/>
        <v>46020</v>
      </c>
      <c r="N9" s="9">
        <f t="shared" si="0"/>
        <v>50490</v>
      </c>
      <c r="O9" s="9">
        <f t="shared" si="0"/>
        <v>36000</v>
      </c>
      <c r="P9" s="9">
        <f t="shared" si="0"/>
        <v>36502.5</v>
      </c>
      <c r="Q9" s="9">
        <f t="shared" si="0"/>
        <v>37515</v>
      </c>
      <c r="R9" s="10">
        <f>SUM(B9:Q9)</f>
        <v>697117.5</v>
      </c>
      <c r="S9" s="5"/>
    </row>
    <row r="10" spans="1:19" ht="15" customHeight="1" x14ac:dyDescent="0.2">
      <c r="A10" s="2"/>
      <c r="B10" s="9"/>
      <c r="C10" s="9"/>
      <c r="D10" s="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5"/>
    </row>
    <row r="11" spans="1:19" ht="15" customHeight="1" x14ac:dyDescent="0.2">
      <c r="A11" s="2" t="s">
        <v>22</v>
      </c>
      <c r="B11" s="9">
        <f>B3*B5*(B7+0.5)/12*4</f>
        <v>20400</v>
      </c>
      <c r="C11" s="9">
        <f>C3*C5*(C7+0.5)/12*4</f>
        <v>19200</v>
      </c>
      <c r="D11" s="9">
        <f t="shared" ref="D11:Q11" si="1">D3*D5*(D7+0.5)/12*4</f>
        <v>22912.5</v>
      </c>
      <c r="E11" s="9">
        <f t="shared" si="1"/>
        <v>21735</v>
      </c>
      <c r="F11" s="9">
        <f t="shared" si="1"/>
        <v>23715</v>
      </c>
      <c r="G11" s="9">
        <f t="shared" si="1"/>
        <v>23250</v>
      </c>
      <c r="H11" s="9">
        <f t="shared" si="1"/>
        <v>23520</v>
      </c>
      <c r="I11" s="9">
        <f t="shared" si="1"/>
        <v>23520</v>
      </c>
      <c r="J11" s="9">
        <f t="shared" si="1"/>
        <v>26520</v>
      </c>
      <c r="K11" s="9">
        <f t="shared" si="1"/>
        <v>23850</v>
      </c>
      <c r="L11" s="9">
        <f t="shared" si="1"/>
        <v>24480</v>
      </c>
      <c r="M11" s="9">
        <f t="shared" si="1"/>
        <v>23790</v>
      </c>
      <c r="N11" s="9">
        <f t="shared" si="1"/>
        <v>26010</v>
      </c>
      <c r="O11" s="9">
        <f t="shared" si="1"/>
        <v>18600</v>
      </c>
      <c r="P11" s="9">
        <f t="shared" si="1"/>
        <v>18840</v>
      </c>
      <c r="Q11" s="9">
        <f t="shared" si="1"/>
        <v>19372.5</v>
      </c>
      <c r="R11" s="10">
        <f>SUM(B11:Q11)</f>
        <v>359715</v>
      </c>
      <c r="S11" s="5"/>
    </row>
    <row r="12" spans="1:19" ht="15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5"/>
      <c r="S12" s="5"/>
    </row>
    <row r="13" spans="1:19" ht="15" customHeight="1" x14ac:dyDescent="0.2">
      <c r="A13" s="2" t="s">
        <v>23</v>
      </c>
      <c r="B13" s="11">
        <f>SUM(B9:B12)</f>
        <v>60000</v>
      </c>
      <c r="C13" s="11">
        <f t="shared" ref="C13:Q13" si="2">SUM(C9:C12)</f>
        <v>56400</v>
      </c>
      <c r="D13" s="11">
        <f t="shared" si="2"/>
        <v>67327.5</v>
      </c>
      <c r="E13" s="11">
        <f t="shared" si="2"/>
        <v>63825</v>
      </c>
      <c r="F13" s="11">
        <f t="shared" si="2"/>
        <v>69750</v>
      </c>
      <c r="G13" s="11">
        <f t="shared" si="2"/>
        <v>68250</v>
      </c>
      <c r="H13" s="11">
        <f t="shared" si="2"/>
        <v>69090</v>
      </c>
      <c r="I13" s="11">
        <f t="shared" si="2"/>
        <v>69090</v>
      </c>
      <c r="J13" s="11">
        <f t="shared" si="2"/>
        <v>78000</v>
      </c>
      <c r="K13" s="11">
        <f t="shared" si="2"/>
        <v>69960</v>
      </c>
      <c r="L13" s="11">
        <f t="shared" si="2"/>
        <v>72000</v>
      </c>
      <c r="M13" s="11">
        <f t="shared" si="2"/>
        <v>69810</v>
      </c>
      <c r="N13" s="11">
        <f t="shared" si="2"/>
        <v>76500</v>
      </c>
      <c r="O13" s="11">
        <f t="shared" si="2"/>
        <v>54600</v>
      </c>
      <c r="P13" s="11">
        <f t="shared" si="2"/>
        <v>55342.5</v>
      </c>
      <c r="Q13" s="11">
        <f t="shared" si="2"/>
        <v>56887.5</v>
      </c>
      <c r="R13" s="5">
        <f>SUM(B13:Q13)</f>
        <v>1056832.5</v>
      </c>
      <c r="S13" s="5"/>
    </row>
    <row r="14" spans="1:19" ht="15" customHeight="1" x14ac:dyDescent="0.2">
      <c r="A14" s="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5"/>
      <c r="S14" s="5"/>
    </row>
    <row r="15" spans="1:19" ht="15" customHeight="1" x14ac:dyDescent="0.2">
      <c r="A15" s="7" t="s">
        <v>24</v>
      </c>
      <c r="B15" s="12">
        <v>35</v>
      </c>
      <c r="C15" s="12">
        <v>35</v>
      </c>
      <c r="D15" s="12">
        <v>35</v>
      </c>
      <c r="E15" s="12">
        <v>35</v>
      </c>
      <c r="F15" s="12">
        <v>35</v>
      </c>
      <c r="G15" s="12">
        <v>35</v>
      </c>
      <c r="H15" s="12">
        <v>35</v>
      </c>
      <c r="I15" s="12">
        <v>35</v>
      </c>
      <c r="J15" s="12">
        <v>35</v>
      </c>
      <c r="K15" s="12">
        <v>35</v>
      </c>
      <c r="L15" s="12">
        <v>35</v>
      </c>
      <c r="M15" s="12">
        <v>35</v>
      </c>
      <c r="N15" s="12">
        <v>35</v>
      </c>
      <c r="O15" s="12">
        <v>35</v>
      </c>
      <c r="P15" s="12">
        <v>35</v>
      </c>
      <c r="Q15" s="12">
        <v>35</v>
      </c>
      <c r="R15" s="5"/>
      <c r="S15" s="5"/>
    </row>
    <row r="16" spans="1:19" ht="15" customHeight="1" x14ac:dyDescent="0.2">
      <c r="A16" s="13"/>
    </row>
    <row r="17" spans="1:18" ht="15" customHeight="1" x14ac:dyDescent="0.2">
      <c r="A17" s="14" t="s">
        <v>25</v>
      </c>
      <c r="B17" s="9">
        <f>(B9+B11)*(B15/100)</f>
        <v>21000</v>
      </c>
      <c r="C17" s="9">
        <f t="shared" ref="C17:Q17" si="3">(C9+C11)*(C15/100)</f>
        <v>19740</v>
      </c>
      <c r="D17" s="9">
        <f t="shared" si="3"/>
        <v>23564.625</v>
      </c>
      <c r="E17" s="9">
        <f t="shared" si="3"/>
        <v>22338.75</v>
      </c>
      <c r="F17" s="9">
        <f t="shared" si="3"/>
        <v>24412.5</v>
      </c>
      <c r="G17" s="9">
        <f t="shared" si="3"/>
        <v>23887.5</v>
      </c>
      <c r="H17" s="9">
        <f t="shared" si="3"/>
        <v>24181.5</v>
      </c>
      <c r="I17" s="9">
        <f t="shared" si="3"/>
        <v>24181.5</v>
      </c>
      <c r="J17" s="9">
        <f t="shared" si="3"/>
        <v>27300</v>
      </c>
      <c r="K17" s="9">
        <f t="shared" si="3"/>
        <v>24486</v>
      </c>
      <c r="L17" s="9">
        <f t="shared" si="3"/>
        <v>25200</v>
      </c>
      <c r="M17" s="9">
        <f t="shared" si="3"/>
        <v>24433.5</v>
      </c>
      <c r="N17" s="9">
        <f t="shared" si="3"/>
        <v>26775</v>
      </c>
      <c r="O17" s="9">
        <f t="shared" si="3"/>
        <v>19110</v>
      </c>
      <c r="P17" s="9">
        <f t="shared" si="3"/>
        <v>19369.875</v>
      </c>
      <c r="Q17" s="9">
        <f t="shared" si="3"/>
        <v>19910.625</v>
      </c>
      <c r="R17" s="10">
        <f>SUM(B17:Q17)</f>
        <v>369891.375</v>
      </c>
    </row>
    <row r="18" spans="1:18" ht="15" customHeight="1" x14ac:dyDescent="0.2">
      <c r="A18" s="15"/>
      <c r="D18" s="5"/>
      <c r="R18" s="9"/>
    </row>
    <row r="19" spans="1:18" ht="15" customHeight="1" x14ac:dyDescent="0.2">
      <c r="A19" s="16" t="s">
        <v>26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10">
        <f t="shared" ref="R19:R42" si="4">SUM(B19:Q19)</f>
        <v>0</v>
      </c>
    </row>
    <row r="20" spans="1:18" ht="15" customHeight="1" x14ac:dyDescent="0.2">
      <c r="A20" s="15"/>
      <c r="B20" s="5"/>
      <c r="C20" s="5"/>
      <c r="D20" s="5">
        <v>15546.29</v>
      </c>
      <c r="E20" s="5"/>
      <c r="F20" s="5"/>
      <c r="G20" s="5"/>
      <c r="H20" s="5"/>
      <c r="I20" s="5">
        <v>7966.42</v>
      </c>
      <c r="J20" s="5">
        <v>4936.2</v>
      </c>
      <c r="K20" s="5"/>
      <c r="L20" s="5"/>
      <c r="M20" s="5">
        <v>9389.84</v>
      </c>
      <c r="N20" s="5">
        <v>7624.76</v>
      </c>
      <c r="O20" s="5">
        <v>7148.24</v>
      </c>
      <c r="P20" s="5">
        <v>1461.98</v>
      </c>
      <c r="Q20" s="5"/>
      <c r="R20" s="10">
        <f t="shared" si="4"/>
        <v>54073.73</v>
      </c>
    </row>
    <row r="21" spans="1:18" ht="15" customHeight="1" x14ac:dyDescent="0.2">
      <c r="A21" s="16" t="s">
        <v>27</v>
      </c>
      <c r="B21" s="5">
        <v>1411.73</v>
      </c>
      <c r="C21" s="5"/>
      <c r="D21" s="5">
        <v>1239.24</v>
      </c>
      <c r="E21" s="5"/>
      <c r="F21" s="5"/>
      <c r="G21" s="5"/>
      <c r="H21" s="5"/>
      <c r="I21" s="5"/>
      <c r="J21" s="5">
        <v>674.84</v>
      </c>
      <c r="K21" s="5">
        <v>3513.81</v>
      </c>
      <c r="L21" s="5"/>
      <c r="M21" s="5"/>
      <c r="N21" s="5"/>
      <c r="O21" s="5"/>
      <c r="P21" s="5"/>
      <c r="Q21" s="5"/>
      <c r="R21" s="10">
        <f t="shared" si="4"/>
        <v>6839.6200000000008</v>
      </c>
    </row>
    <row r="22" spans="1:18" ht="15" customHeight="1" x14ac:dyDescent="0.2">
      <c r="A22" s="15"/>
      <c r="B22" s="5"/>
      <c r="C22" s="5"/>
      <c r="D22" s="5"/>
      <c r="E22" s="5"/>
      <c r="F22" s="5"/>
      <c r="G22" s="5"/>
      <c r="H22" s="5"/>
      <c r="I22" s="5"/>
      <c r="J22" s="5">
        <v>7242.62</v>
      </c>
      <c r="K22" s="5"/>
      <c r="L22" s="5">
        <v>482.77</v>
      </c>
      <c r="M22" s="5"/>
      <c r="N22" s="5"/>
      <c r="O22" s="5"/>
      <c r="P22" s="5"/>
      <c r="Q22" s="5"/>
      <c r="R22" s="10">
        <f t="shared" si="4"/>
        <v>7725.3899999999994</v>
      </c>
    </row>
    <row r="23" spans="1:18" ht="15" customHeight="1" x14ac:dyDescent="0.2">
      <c r="A23" s="16" t="s">
        <v>28</v>
      </c>
      <c r="B23" s="5"/>
      <c r="C23" s="5"/>
      <c r="D23" s="5"/>
      <c r="E23" s="5"/>
      <c r="F23" s="5"/>
      <c r="G23" s="5"/>
      <c r="H23" s="5"/>
      <c r="I23" s="5">
        <v>2195.54</v>
      </c>
      <c r="J23" s="5">
        <v>2480.7199999999998</v>
      </c>
      <c r="K23" s="5">
        <v>2126.7399999999998</v>
      </c>
      <c r="L23" s="5">
        <v>620.16</v>
      </c>
      <c r="M23" s="5"/>
      <c r="N23" s="5"/>
      <c r="O23" s="5"/>
      <c r="P23" s="5">
        <v>1246.0899999999999</v>
      </c>
      <c r="Q23" s="5"/>
      <c r="R23" s="10">
        <f t="shared" si="4"/>
        <v>8669.25</v>
      </c>
    </row>
    <row r="24" spans="1:18" ht="15" customHeight="1" x14ac:dyDescent="0.2">
      <c r="A24" s="15"/>
      <c r="B24" s="5"/>
      <c r="C24" s="5"/>
      <c r="D24" s="5"/>
      <c r="E24" s="5">
        <v>2832.57</v>
      </c>
      <c r="F24" s="5"/>
      <c r="G24" s="5"/>
      <c r="H24" s="5"/>
      <c r="I24" s="5"/>
      <c r="J24" s="5"/>
      <c r="K24" s="5"/>
      <c r="L24" s="5">
        <v>363.87</v>
      </c>
      <c r="M24" s="5">
        <v>4908.5200000000004</v>
      </c>
      <c r="N24" s="5">
        <v>5632.62</v>
      </c>
      <c r="O24" s="5"/>
      <c r="P24" s="5"/>
      <c r="Q24" s="5"/>
      <c r="R24" s="10">
        <f t="shared" si="4"/>
        <v>13737.580000000002</v>
      </c>
    </row>
    <row r="25" spans="1:18" ht="15" customHeight="1" x14ac:dyDescent="0.2">
      <c r="A25" s="16" t="s">
        <v>29</v>
      </c>
      <c r="B25" s="5"/>
      <c r="C25" s="5"/>
      <c r="D25" s="5"/>
      <c r="E25" s="5"/>
      <c r="F25" s="5"/>
      <c r="G25" s="5">
        <v>1045.04</v>
      </c>
      <c r="H25" s="5">
        <v>7928.1</v>
      </c>
      <c r="I25" s="5">
        <v>4462.75</v>
      </c>
      <c r="J25" s="5"/>
      <c r="K25" s="5"/>
      <c r="L25" s="5">
        <v>307.95</v>
      </c>
      <c r="M25" s="5"/>
      <c r="N25" s="5"/>
      <c r="O25" s="5"/>
      <c r="P25" s="5">
        <v>346.9</v>
      </c>
      <c r="Q25" s="5"/>
      <c r="R25" s="10">
        <f t="shared" si="4"/>
        <v>14090.74</v>
      </c>
    </row>
    <row r="26" spans="1:18" ht="15" customHeight="1" x14ac:dyDescent="0.2">
      <c r="A26" s="1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10">
        <f t="shared" si="4"/>
        <v>0</v>
      </c>
    </row>
    <row r="27" spans="1:18" ht="15" customHeight="1" x14ac:dyDescent="0.2">
      <c r="A27" s="16" t="s">
        <v>30</v>
      </c>
      <c r="B27" s="5">
        <v>7698.78</v>
      </c>
      <c r="C27" s="5"/>
      <c r="D27" s="5">
        <v>3889.67</v>
      </c>
      <c r="E27" s="5">
        <v>1141</v>
      </c>
      <c r="F27" s="5"/>
      <c r="G27" s="5"/>
      <c r="H27" s="5"/>
      <c r="I27" s="5">
        <v>6795.38</v>
      </c>
      <c r="J27" s="5"/>
      <c r="K27" s="5"/>
      <c r="L27" s="5">
        <v>2010.98</v>
      </c>
      <c r="M27" s="5">
        <v>2389.0500000000002</v>
      </c>
      <c r="N27" s="5"/>
      <c r="O27" s="5"/>
      <c r="P27" s="5">
        <v>5101.83</v>
      </c>
      <c r="Q27" s="5"/>
      <c r="R27" s="10">
        <f t="shared" si="4"/>
        <v>29026.690000000002</v>
      </c>
    </row>
    <row r="28" spans="1:18" ht="15" customHeight="1" x14ac:dyDescent="0.2">
      <c r="A28" s="1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0">
        <f t="shared" si="4"/>
        <v>0</v>
      </c>
    </row>
    <row r="29" spans="1:18" ht="15" customHeight="1" x14ac:dyDescent="0.2">
      <c r="A29" s="16" t="s">
        <v>31</v>
      </c>
      <c r="B29" s="5">
        <v>1931.82</v>
      </c>
      <c r="C29" s="5"/>
      <c r="D29" s="5"/>
      <c r="E29" s="5">
        <v>2967.92</v>
      </c>
      <c r="F29" s="5"/>
      <c r="G29" s="5"/>
      <c r="H29" s="5"/>
      <c r="I29" s="5"/>
      <c r="J29" s="5">
        <v>175.75</v>
      </c>
      <c r="K29" s="5"/>
      <c r="L29" s="5"/>
      <c r="M29" s="5"/>
      <c r="N29" s="5"/>
      <c r="O29" s="5"/>
      <c r="P29" s="5">
        <v>537.41</v>
      </c>
      <c r="Q29" s="5"/>
      <c r="R29" s="10">
        <f t="shared" si="4"/>
        <v>5612.9</v>
      </c>
    </row>
    <row r="30" spans="1:18" ht="15" customHeight="1" x14ac:dyDescent="0.2">
      <c r="A30" s="1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10">
        <f t="shared" si="4"/>
        <v>0</v>
      </c>
    </row>
    <row r="31" spans="1:18" ht="15" customHeight="1" x14ac:dyDescent="0.2">
      <c r="A31" s="16" t="s">
        <v>32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>
        <v>550.36</v>
      </c>
      <c r="M31" s="5">
        <v>107.18</v>
      </c>
      <c r="N31" s="5"/>
      <c r="O31" s="5"/>
      <c r="P31" s="5"/>
      <c r="Q31" s="5"/>
      <c r="R31" s="10">
        <f t="shared" si="4"/>
        <v>657.54</v>
      </c>
    </row>
    <row r="32" spans="1:18" ht="15" customHeight="1" x14ac:dyDescent="0.2">
      <c r="A32" s="1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10">
        <f t="shared" si="4"/>
        <v>0</v>
      </c>
    </row>
    <row r="33" spans="1:18" ht="15" customHeight="1" x14ac:dyDescent="0.2">
      <c r="A33" s="16" t="s">
        <v>33</v>
      </c>
      <c r="B33" s="5"/>
      <c r="C33" s="5"/>
      <c r="D33" s="5"/>
      <c r="E33" s="5"/>
      <c r="F33" s="5"/>
      <c r="G33" s="5"/>
      <c r="H33" s="5"/>
      <c r="I33" s="5"/>
      <c r="J33" s="5"/>
      <c r="K33" s="5">
        <v>140.77000000000001</v>
      </c>
      <c r="L33" s="5"/>
      <c r="M33" s="5"/>
      <c r="N33" s="5"/>
      <c r="O33" s="5"/>
      <c r="P33" s="5"/>
      <c r="Q33" s="5"/>
      <c r="R33" s="10">
        <f t="shared" si="4"/>
        <v>140.77000000000001</v>
      </c>
    </row>
    <row r="34" spans="1:18" ht="15" customHeight="1" x14ac:dyDescent="0.2">
      <c r="A34" s="1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10">
        <f t="shared" si="4"/>
        <v>0</v>
      </c>
    </row>
    <row r="35" spans="1:18" ht="15" customHeight="1" x14ac:dyDescent="0.2">
      <c r="A35" s="16" t="s">
        <v>34</v>
      </c>
      <c r="B35" s="5"/>
      <c r="C35" s="5"/>
      <c r="D35" s="5">
        <v>179.72</v>
      </c>
      <c r="E35" s="5"/>
      <c r="F35" s="5">
        <v>762.96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10">
        <f t="shared" si="4"/>
        <v>942.68000000000006</v>
      </c>
    </row>
    <row r="36" spans="1:18" ht="15" customHeight="1" x14ac:dyDescent="0.2">
      <c r="A36" s="15"/>
      <c r="B36" s="5"/>
      <c r="C36" s="5"/>
      <c r="D36" s="5"/>
      <c r="E36" s="5">
        <v>972.44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10">
        <f t="shared" si="4"/>
        <v>972.44</v>
      </c>
    </row>
    <row r="37" spans="1:18" ht="15" customHeight="1" x14ac:dyDescent="0.2">
      <c r="A37" s="16" t="s">
        <v>35</v>
      </c>
      <c r="B37" s="5"/>
      <c r="C37" s="5">
        <v>13162.33</v>
      </c>
      <c r="D37" s="5">
        <v>2709.7</v>
      </c>
      <c r="E37" s="5">
        <v>5101.4399999999996</v>
      </c>
      <c r="F37" s="5"/>
      <c r="G37" s="5">
        <v>1585.25</v>
      </c>
      <c r="H37" s="5">
        <v>11440.62</v>
      </c>
      <c r="I37" s="5">
        <v>2761.41</v>
      </c>
      <c r="J37" s="5">
        <v>2584.87</v>
      </c>
      <c r="K37" s="5">
        <v>8007.48</v>
      </c>
      <c r="L37" s="5">
        <v>6803.23</v>
      </c>
      <c r="M37" s="5">
        <v>6446.88</v>
      </c>
      <c r="N37" s="5">
        <v>2470.92</v>
      </c>
      <c r="O37" s="5">
        <v>4181.41</v>
      </c>
      <c r="P37" s="5">
        <v>10675.67</v>
      </c>
      <c r="Q37" s="5"/>
      <c r="R37" s="10">
        <f t="shared" si="4"/>
        <v>77931.209999999992</v>
      </c>
    </row>
    <row r="38" spans="1:18" ht="15" customHeight="1" x14ac:dyDescent="0.2">
      <c r="A38" s="15"/>
      <c r="B38" s="5"/>
      <c r="C38" s="5"/>
      <c r="D38" s="5"/>
      <c r="E38" s="5"/>
      <c r="F38" s="5"/>
      <c r="G38" s="5"/>
      <c r="H38" s="5"/>
      <c r="I38" s="5"/>
      <c r="J38" s="5">
        <v>874.75</v>
      </c>
      <c r="K38" s="5"/>
      <c r="L38" s="5">
        <v>2124.86</v>
      </c>
      <c r="M38" s="5">
        <v>1192.03</v>
      </c>
      <c r="N38" s="5"/>
      <c r="O38" s="5"/>
      <c r="P38" s="5"/>
      <c r="Q38" s="5"/>
      <c r="R38" s="10">
        <f t="shared" si="4"/>
        <v>4191.6400000000003</v>
      </c>
    </row>
    <row r="39" spans="1:18" ht="15" customHeight="1" x14ac:dyDescent="0.2">
      <c r="A39" s="16" t="s">
        <v>36</v>
      </c>
      <c r="B39" s="5"/>
      <c r="C39" s="5">
        <v>1642.38</v>
      </c>
      <c r="D39" s="5"/>
      <c r="E39" s="5"/>
      <c r="F39" s="5"/>
      <c r="G39" s="5">
        <v>21257.21</v>
      </c>
      <c r="H39" s="5"/>
      <c r="I39" s="5"/>
      <c r="J39" s="5">
        <v>3154.74</v>
      </c>
      <c r="K39" s="5"/>
      <c r="L39" s="5">
        <v>10355.56</v>
      </c>
      <c r="M39" s="5"/>
      <c r="N39" s="5">
        <v>11046.7</v>
      </c>
      <c r="O39" s="5">
        <v>7780.35</v>
      </c>
      <c r="P39" s="5"/>
      <c r="Q39" s="5"/>
      <c r="R39" s="10">
        <f t="shared" si="4"/>
        <v>55236.939999999995</v>
      </c>
    </row>
    <row r="40" spans="1:18" ht="15" customHeight="1" x14ac:dyDescent="0.2">
      <c r="A40" s="15"/>
      <c r="B40" s="5">
        <v>838.92</v>
      </c>
      <c r="C40" s="5"/>
      <c r="D40" s="5"/>
      <c r="E40" s="5"/>
      <c r="F40" s="5"/>
      <c r="G40" s="5"/>
      <c r="H40" s="5"/>
      <c r="I40" s="5"/>
      <c r="J40" s="5">
        <v>1057.1400000000001</v>
      </c>
      <c r="K40" s="5"/>
      <c r="L40" s="5"/>
      <c r="M40" s="5"/>
      <c r="N40" s="5"/>
      <c r="O40" s="5"/>
      <c r="P40" s="5"/>
      <c r="Q40" s="5"/>
      <c r="R40" s="10">
        <f t="shared" si="4"/>
        <v>1896.06</v>
      </c>
    </row>
    <row r="41" spans="1:18" ht="15" customHeight="1" x14ac:dyDescent="0.2">
      <c r="A41" s="16" t="s">
        <v>37</v>
      </c>
      <c r="B41" s="5">
        <v>5599.57</v>
      </c>
      <c r="C41" s="5">
        <v>4935.29</v>
      </c>
      <c r="D41" s="5"/>
      <c r="E41" s="5">
        <v>7229.02</v>
      </c>
      <c r="F41" s="5">
        <v>18117.79</v>
      </c>
      <c r="G41" s="5"/>
      <c r="H41" s="5">
        <v>4812.78</v>
      </c>
      <c r="I41" s="5"/>
      <c r="J41" s="5">
        <f>2108.97+919.97</f>
        <v>3028.9399999999996</v>
      </c>
      <c r="K41" s="5">
        <v>10697.2</v>
      </c>
      <c r="L41" s="5">
        <v>1580.26</v>
      </c>
      <c r="M41" s="5"/>
      <c r="N41" s="5"/>
      <c r="O41" s="5"/>
      <c r="P41" s="5"/>
      <c r="Q41" s="5">
        <f>3915.87+1316.18+456.76+5615.15+955.8+1933.19+1243.78+430.43+241.54+749.17+1707.56+468.08+661.69+215.43</f>
        <v>19910.63</v>
      </c>
      <c r="R41" s="10">
        <f t="shared" si="4"/>
        <v>75911.48</v>
      </c>
    </row>
    <row r="42" spans="1:18" ht="15" customHeight="1" x14ac:dyDescent="0.2">
      <c r="A42" s="15"/>
      <c r="B42" s="5">
        <v>3519.18</v>
      </c>
      <c r="C42" s="5"/>
      <c r="D42" s="5"/>
      <c r="E42" s="5">
        <v>2094.36</v>
      </c>
      <c r="F42" s="5"/>
      <c r="G42" s="5"/>
      <c r="H42" s="5"/>
      <c r="I42" s="5"/>
      <c r="J42" s="5">
        <v>956.72</v>
      </c>
      <c r="K42" s="5"/>
      <c r="L42" s="5"/>
      <c r="M42" s="5"/>
      <c r="N42" s="5"/>
      <c r="O42" s="5"/>
      <c r="P42" s="5"/>
      <c r="Q42" s="5"/>
      <c r="R42" s="10">
        <f t="shared" si="4"/>
        <v>6570.26</v>
      </c>
    </row>
    <row r="43" spans="1:18" ht="15" customHeight="1" x14ac:dyDescent="0.2">
      <c r="A43" s="16" t="s">
        <v>38</v>
      </c>
      <c r="B43" s="5">
        <f xml:space="preserve"> $B$17 - B18 - B19 - B20 - B21 - B22 - B23 - B24 - B25 - B26 - B27 - B28 - B29 - B30 - B31 - B32 - B33 - B34 - B35 - B36 - B37 - B38 - B39 - B40 - B41 - B42</f>
        <v>0</v>
      </c>
      <c r="C43" s="5">
        <f xml:space="preserve"> $C$17 - C18 - C19 - C20 - C21 - C22 - C23 - C24 - C25 - C26 - C27 - C28 - C29 - C30 - C31 - C32 - C33 - C34 - C35 - C36 - C37 - C38 - C39 - C40 - C41 - C42</f>
        <v>0</v>
      </c>
      <c r="D43" s="5">
        <f>$D$17 - D18 - D19 - D20 - D21 - D22 - D23 - D24 - D25 - D26 - D27 - D28 - D29 - D30 - D31 - D32 - D33 - D34 - D35 - D36 - D37 - D38 - D39 - D40 - D41 - D42</f>
        <v>4.999999999654392E-3</v>
      </c>
      <c r="E43" s="5">
        <f xml:space="preserve"> $E$17 - E18 - E19 - E20 - E21 - E22 - E23 - E24 - E25 - E26 - E27 - E28 - E29 - E30 - E31 - E32 - E33 - E34 - E35 - E36 - E37 - E38 - E39 - E40 - E41 - E42</f>
        <v>0</v>
      </c>
      <c r="F43" s="5">
        <f xml:space="preserve"> $F$17 - F18 - F19 - F20 - F21 - F22 - F23 - F24 - F25 - F26 - F27 - F28 - F29 - F30 - F31 - F32 - F33 - F34 - F35 - F36 - F37 - F38 - F39 - F40 - F41 - F42</f>
        <v>5531.75</v>
      </c>
      <c r="G43" s="5">
        <f xml:space="preserve"> $G$17 - G18 - G19 - G20 - G21 - G22 - G23 - G24 - G25 - G26 - G27 - G28 - G29 - G30 - G31 - G32 - G33 - G34 - G35 - G36 - G37 - G38 - G39 - G40 - G41 - G42</f>
        <v>0</v>
      </c>
      <c r="H43" s="5">
        <f xml:space="preserve"> $H$17 - H18 - H19 - H20 - H21 - H22 - H23 - H24 - H25 - H26 - H27 - H28 - H29 - H30 - H31 - H32 - H33 - H34 - H35 - H36 - H37 - H38 - H39 - H40 - H41 - H42</f>
        <v>-9.0949470177292824E-13</v>
      </c>
      <c r="I43" s="5">
        <f>$I$17 - I18 - I19 -I20 - I21 - I22 - I23 - I24 - I25 - I26 - I27 - I28 - I29 - I30 - I31 - I32 - I33 - I34 - I35 - I36 - I37 - I38 - I39 - I40 - I41 - I42</f>
        <v>9.0949470177292824E-13</v>
      </c>
      <c r="J43" s="5">
        <f xml:space="preserve"> $J$17 - J18 - J19 - J20 - J21 - J22 - J23 - J24 - J25 - J26 - J27 - J28 - J29 - J30 - J31 - J32 - J33 - J34 - J35 - J36 - J37 - J38 - J39 - J40 - J41 - J42</f>
        <v>132.71000000000026</v>
      </c>
      <c r="K43" s="5">
        <f xml:space="preserve"> $K$17 - K18 - K19 - K20 - K21 - K22 - K23 - K24 - K25 - K26 - K27 - K28 - K29 - K30 - K31 - K32 - K33 - K34 - K35 - K36 - K37 - K38 - K39 - K40 - K41 - K42</f>
        <v>-3.637978807091713E-12</v>
      </c>
      <c r="L43" s="5">
        <f xml:space="preserve"> $L$17 - L18 - L19 - L20 - L21 - L22 - L23 - L24 - L25 - L26 - L27 - L28 - L29 - L30 - L31 - L32 - L33 - L34 - L35 - L36 - L37 - L38 - L39 - L40 - L41 - L42</f>
        <v>2.2737367544323206E-13</v>
      </c>
      <c r="M43" s="5">
        <f>M17-M19-M20-M21-M22-M23-M24-M25-M26-M27-M28-M29-M30-M31-M32-M33-M34-M35-M36-M37-M38-M39-M40-M41-M42</f>
        <v>-1.1368683772161603E-12</v>
      </c>
      <c r="N43" s="5">
        <f xml:space="preserve"> $N$17 - N18 - N19 - N20 - N21 - N22 - N23 - N24 - N25 - N26 - N27 - N28 - N29 - N30 - N31 - N32 - N33 - N34 - N35 - N36 - N37 - N38 - N39 - N40 - N41 - N42</f>
        <v>-1.8189894035458565E-12</v>
      </c>
      <c r="O43" s="5">
        <f xml:space="preserve"> $O$17 - O18 - O19 - O20 - O21 - O22 - O23 - O24 - O25 - O26 - O27 - O28 - O29 - O30 - O31 - O32 - O33 - O34 - O35 - O36 - O37 - O38 - O39 - O40 - O41 - O42</f>
        <v>0</v>
      </c>
      <c r="P43" s="5">
        <f xml:space="preserve"> $P$17 - P18 - P19 - P20 - P21 - P22 - P23 - P24 - P25 - P26 - P27 - P28 - P29 - P30 - P31 - P32 - P33 - P34 - P35 - P36 - P37 - P38 - P39 - P40 - P41 - P42</f>
        <v>-4.9999999991996447E-3</v>
      </c>
      <c r="Q43" s="5">
        <v>0</v>
      </c>
      <c r="R43" s="5">
        <f xml:space="preserve"> $R$17 - R18 - R19 - R20 - R21 - R22 - R23 - R24 - R25 - R26 - R27 - R28 - R29 - R30 - R31 - R32 - R33 - R34 - R35 - R36 - R37 - R38 - R39 - R40 - R41 - R42</f>
        <v>5664.4550000000108</v>
      </c>
    </row>
    <row r="44" spans="1:18" ht="15" customHeight="1" x14ac:dyDescent="0.2">
      <c r="A44" s="15"/>
      <c r="B44" s="55" t="s">
        <v>41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</row>
    <row r="45" spans="1:18" ht="15" customHeight="1" x14ac:dyDescent="0.2">
      <c r="A45" s="1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</row>
    <row r="46" spans="1:18" x14ac:dyDescent="0.2">
      <c r="A46" s="15"/>
    </row>
    <row r="47" spans="1:18" x14ac:dyDescent="0.2">
      <c r="A47" s="15"/>
    </row>
    <row r="48" spans="1:18" x14ac:dyDescent="0.2">
      <c r="A48" s="15"/>
    </row>
    <row r="49" spans="1:1" x14ac:dyDescent="0.2">
      <c r="A49" s="15"/>
    </row>
    <row r="50" spans="1:1" x14ac:dyDescent="0.2">
      <c r="A50" s="15"/>
    </row>
    <row r="51" spans="1:1" x14ac:dyDescent="0.2">
      <c r="A51" s="15"/>
    </row>
    <row r="52" spans="1:1" x14ac:dyDescent="0.2">
      <c r="A52" s="15"/>
    </row>
    <row r="53" spans="1:1" x14ac:dyDescent="0.2">
      <c r="A53" s="15"/>
    </row>
    <row r="54" spans="1:1" x14ac:dyDescent="0.2">
      <c r="A54" s="15"/>
    </row>
    <row r="55" spans="1:1" x14ac:dyDescent="0.2">
      <c r="A55" s="15"/>
    </row>
    <row r="56" spans="1:1" x14ac:dyDescent="0.2">
      <c r="A56" s="15"/>
    </row>
    <row r="57" spans="1:1" x14ac:dyDescent="0.2">
      <c r="A57" s="15"/>
    </row>
    <row r="58" spans="1:1" x14ac:dyDescent="0.2">
      <c r="A58" s="15"/>
    </row>
    <row r="59" spans="1:1" x14ac:dyDescent="0.2">
      <c r="A59" s="15"/>
    </row>
    <row r="60" spans="1:1" x14ac:dyDescent="0.2">
      <c r="A60" s="15"/>
    </row>
    <row r="61" spans="1:1" x14ac:dyDescent="0.2">
      <c r="A61" s="15"/>
    </row>
    <row r="62" spans="1:1" x14ac:dyDescent="0.2">
      <c r="A62" s="15"/>
    </row>
    <row r="63" spans="1:1" x14ac:dyDescent="0.2">
      <c r="A63" s="15"/>
    </row>
    <row r="64" spans="1:1" x14ac:dyDescent="0.2">
      <c r="A64" s="15"/>
    </row>
    <row r="65" spans="1:1" x14ac:dyDescent="0.2">
      <c r="A65" s="15"/>
    </row>
    <row r="66" spans="1:1" x14ac:dyDescent="0.2">
      <c r="A66" s="15"/>
    </row>
    <row r="67" spans="1:1" x14ac:dyDescent="0.2">
      <c r="A67" s="15"/>
    </row>
    <row r="68" spans="1:1" x14ac:dyDescent="0.2">
      <c r="A68" s="15"/>
    </row>
    <row r="69" spans="1:1" x14ac:dyDescent="0.2">
      <c r="A69" s="15"/>
    </row>
    <row r="70" spans="1:1" x14ac:dyDescent="0.2">
      <c r="A70" s="15"/>
    </row>
    <row r="71" spans="1:1" x14ac:dyDescent="0.2">
      <c r="A71" s="15"/>
    </row>
    <row r="72" spans="1:1" x14ac:dyDescent="0.2">
      <c r="A72" s="15"/>
    </row>
    <row r="73" spans="1:1" x14ac:dyDescent="0.2">
      <c r="A73" s="15"/>
    </row>
    <row r="74" spans="1:1" x14ac:dyDescent="0.2">
      <c r="A74" s="15"/>
    </row>
    <row r="75" spans="1:1" x14ac:dyDescent="0.2">
      <c r="A75" s="15"/>
    </row>
    <row r="76" spans="1:1" x14ac:dyDescent="0.2">
      <c r="A76" s="15"/>
    </row>
    <row r="77" spans="1:1" x14ac:dyDescent="0.2">
      <c r="A77" s="15"/>
    </row>
    <row r="78" spans="1:1" x14ac:dyDescent="0.2">
      <c r="A78" s="15"/>
    </row>
    <row r="79" spans="1:1" x14ac:dyDescent="0.2">
      <c r="A79" s="15"/>
    </row>
    <row r="80" spans="1:1" x14ac:dyDescent="0.2">
      <c r="A80" s="15"/>
    </row>
    <row r="81" spans="1:1" x14ac:dyDescent="0.2">
      <c r="A81" s="15"/>
    </row>
    <row r="82" spans="1:1" x14ac:dyDescent="0.2">
      <c r="A82" s="15"/>
    </row>
    <row r="83" spans="1:1" x14ac:dyDescent="0.2">
      <c r="A83" s="15"/>
    </row>
    <row r="84" spans="1:1" x14ac:dyDescent="0.2">
      <c r="A84" s="15"/>
    </row>
    <row r="85" spans="1:1" x14ac:dyDescent="0.2">
      <c r="A85" s="15"/>
    </row>
    <row r="86" spans="1:1" x14ac:dyDescent="0.2">
      <c r="A86" s="15"/>
    </row>
    <row r="87" spans="1:1" x14ac:dyDescent="0.2">
      <c r="A87" s="15"/>
    </row>
    <row r="88" spans="1:1" x14ac:dyDescent="0.2">
      <c r="A88" s="15"/>
    </row>
    <row r="89" spans="1:1" x14ac:dyDescent="0.2">
      <c r="A89" s="15"/>
    </row>
    <row r="90" spans="1:1" x14ac:dyDescent="0.2">
      <c r="A90" s="15"/>
    </row>
    <row r="91" spans="1:1" x14ac:dyDescent="0.2">
      <c r="A91" s="15"/>
    </row>
    <row r="92" spans="1:1" x14ac:dyDescent="0.2">
      <c r="A92" s="15"/>
    </row>
    <row r="93" spans="1:1" x14ac:dyDescent="0.2">
      <c r="A93" s="15"/>
    </row>
    <row r="94" spans="1:1" x14ac:dyDescent="0.2">
      <c r="A94" s="15"/>
    </row>
    <row r="95" spans="1:1" x14ac:dyDescent="0.2">
      <c r="A95" s="15"/>
    </row>
    <row r="96" spans="1:1" x14ac:dyDescent="0.2">
      <c r="A96" s="15"/>
    </row>
    <row r="97" spans="1:1" x14ac:dyDescent="0.2">
      <c r="A97" s="15"/>
    </row>
    <row r="98" spans="1:1" x14ac:dyDescent="0.2">
      <c r="A98" s="15"/>
    </row>
    <row r="99" spans="1:1" x14ac:dyDescent="0.2">
      <c r="A99" s="15"/>
    </row>
    <row r="100" spans="1:1" x14ac:dyDescent="0.2">
      <c r="A100" s="15"/>
    </row>
    <row r="101" spans="1:1" x14ac:dyDescent="0.2">
      <c r="A101" s="15"/>
    </row>
    <row r="102" spans="1:1" x14ac:dyDescent="0.2">
      <c r="A102" s="15"/>
    </row>
    <row r="103" spans="1:1" x14ac:dyDescent="0.2">
      <c r="A103" s="15"/>
    </row>
    <row r="104" spans="1:1" x14ac:dyDescent="0.2">
      <c r="A104" s="15"/>
    </row>
    <row r="105" spans="1:1" x14ac:dyDescent="0.2">
      <c r="A105" s="15"/>
    </row>
    <row r="106" spans="1:1" x14ac:dyDescent="0.2">
      <c r="A106" s="15"/>
    </row>
    <row r="107" spans="1:1" x14ac:dyDescent="0.2">
      <c r="A107" s="15"/>
    </row>
    <row r="108" spans="1:1" x14ac:dyDescent="0.2">
      <c r="A108" s="15"/>
    </row>
    <row r="109" spans="1:1" x14ac:dyDescent="0.2">
      <c r="A109" s="15"/>
    </row>
    <row r="110" spans="1:1" x14ac:dyDescent="0.2">
      <c r="A110" s="15"/>
    </row>
    <row r="111" spans="1:1" x14ac:dyDescent="0.2">
      <c r="A111" s="15"/>
    </row>
    <row r="112" spans="1:1" x14ac:dyDescent="0.2">
      <c r="A112" s="15"/>
    </row>
    <row r="113" spans="1:1" x14ac:dyDescent="0.2">
      <c r="A113" s="15"/>
    </row>
    <row r="114" spans="1:1" x14ac:dyDescent="0.2">
      <c r="A114" s="15"/>
    </row>
    <row r="115" spans="1:1" x14ac:dyDescent="0.2">
      <c r="A115" s="15"/>
    </row>
    <row r="116" spans="1:1" x14ac:dyDescent="0.2">
      <c r="A116" s="15"/>
    </row>
    <row r="117" spans="1:1" x14ac:dyDescent="0.2">
      <c r="A117" s="15"/>
    </row>
    <row r="118" spans="1:1" x14ac:dyDescent="0.2">
      <c r="A118" s="15"/>
    </row>
    <row r="119" spans="1:1" x14ac:dyDescent="0.2">
      <c r="A119" s="15"/>
    </row>
    <row r="120" spans="1:1" x14ac:dyDescent="0.2">
      <c r="A120" s="15"/>
    </row>
    <row r="121" spans="1:1" x14ac:dyDescent="0.2">
      <c r="A121" s="15"/>
    </row>
    <row r="122" spans="1:1" x14ac:dyDescent="0.2">
      <c r="A122" s="15"/>
    </row>
    <row r="123" spans="1:1" x14ac:dyDescent="0.2">
      <c r="A123" s="15"/>
    </row>
    <row r="124" spans="1:1" x14ac:dyDescent="0.2">
      <c r="A124" s="15"/>
    </row>
    <row r="125" spans="1:1" x14ac:dyDescent="0.2">
      <c r="A125" s="15"/>
    </row>
    <row r="126" spans="1:1" x14ac:dyDescent="0.2">
      <c r="A126" s="15"/>
    </row>
    <row r="127" spans="1:1" x14ac:dyDescent="0.2">
      <c r="A127" s="15"/>
    </row>
    <row r="128" spans="1:1" x14ac:dyDescent="0.2">
      <c r="A128" s="15"/>
    </row>
    <row r="129" spans="1:1" x14ac:dyDescent="0.2">
      <c r="A129" s="15"/>
    </row>
    <row r="130" spans="1:1" x14ac:dyDescent="0.2">
      <c r="A130" s="15"/>
    </row>
    <row r="131" spans="1:1" x14ac:dyDescent="0.2">
      <c r="A131" s="15"/>
    </row>
    <row r="132" spans="1:1" x14ac:dyDescent="0.2">
      <c r="A132" s="15"/>
    </row>
    <row r="133" spans="1:1" x14ac:dyDescent="0.2">
      <c r="A133" s="15"/>
    </row>
    <row r="134" spans="1:1" x14ac:dyDescent="0.2">
      <c r="A134" s="15"/>
    </row>
    <row r="135" spans="1:1" x14ac:dyDescent="0.2">
      <c r="A135" s="15"/>
    </row>
    <row r="136" spans="1:1" x14ac:dyDescent="0.2">
      <c r="A136" s="15"/>
    </row>
    <row r="137" spans="1:1" x14ac:dyDescent="0.2">
      <c r="A137" s="15"/>
    </row>
    <row r="138" spans="1:1" x14ac:dyDescent="0.2">
      <c r="A138" s="15"/>
    </row>
    <row r="139" spans="1:1" x14ac:dyDescent="0.2">
      <c r="A139" s="15"/>
    </row>
    <row r="140" spans="1:1" x14ac:dyDescent="0.2">
      <c r="A140" s="15"/>
    </row>
    <row r="141" spans="1:1" x14ac:dyDescent="0.2">
      <c r="A141" s="15"/>
    </row>
    <row r="142" spans="1:1" x14ac:dyDescent="0.2">
      <c r="A142" s="15"/>
    </row>
  </sheetData>
  <sheetProtection selectLockedCells="1" selectUnlockedCells="1"/>
  <mergeCells count="2">
    <mergeCell ref="A1:R1"/>
    <mergeCell ref="B44:Q45"/>
  </mergeCells>
  <conditionalFormatting sqref="B43:Q43">
    <cfRule type="cellIs" dxfId="3" priority="1" stopIfTrue="1" operator="between">
      <formula>1</formula>
      <formula>-0.01</formula>
    </cfRule>
  </conditionalFormatting>
  <printOptions horizontalCentered="1" gridLines="1"/>
  <pageMargins left="0.25" right="0.25" top="0.75" bottom="0.75" header="0.3" footer="0.3"/>
  <pageSetup scale="63" fitToHeight="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2CFFE-85BB-44DE-B69E-EF41A4EFF02C}">
  <dimension ref="A1:S117"/>
  <sheetViews>
    <sheetView workbookViewId="0">
      <pane ySplit="2" topLeftCell="A3" activePane="bottomLeft" state="frozen"/>
      <selection sqref="A1:XFD1048576"/>
      <selection pane="bottomLeft" sqref="A1:XFD1048576"/>
    </sheetView>
  </sheetViews>
  <sheetFormatPr defaultRowHeight="12.75" x14ac:dyDescent="0.2"/>
  <cols>
    <col min="1" max="1" width="25.5703125" bestFit="1" customWidth="1"/>
    <col min="2" max="17" width="10.7109375" customWidth="1"/>
    <col min="18" max="18" width="12.7109375" bestFit="1" customWidth="1"/>
  </cols>
  <sheetData>
    <row r="1" spans="1:19" ht="15" customHeight="1" x14ac:dyDescent="0.2">
      <c r="A1" s="56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19" ht="15" customHeight="1" x14ac:dyDescent="0.2"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  <c r="J2" s="20" t="s">
        <v>9</v>
      </c>
      <c r="K2" s="20" t="s">
        <v>10</v>
      </c>
      <c r="L2" s="20" t="s">
        <v>11</v>
      </c>
      <c r="M2" s="20" t="s">
        <v>12</v>
      </c>
      <c r="N2" s="20" t="s">
        <v>13</v>
      </c>
      <c r="O2" s="20" t="s">
        <v>14</v>
      </c>
      <c r="P2" s="20" t="s">
        <v>15</v>
      </c>
      <c r="Q2" s="20" t="s">
        <v>16</v>
      </c>
      <c r="R2" s="20" t="s">
        <v>17</v>
      </c>
    </row>
    <row r="3" spans="1:19" ht="15" customHeight="1" x14ac:dyDescent="0.2">
      <c r="A3" s="21" t="s">
        <v>18</v>
      </c>
      <c r="B3" s="22">
        <v>40</v>
      </c>
      <c r="C3" s="22">
        <v>40</v>
      </c>
      <c r="D3" s="22">
        <v>47</v>
      </c>
      <c r="E3" s="22">
        <v>46</v>
      </c>
      <c r="F3" s="22">
        <v>46.5</v>
      </c>
      <c r="G3" s="22">
        <v>50</v>
      </c>
      <c r="H3" s="22">
        <v>49</v>
      </c>
      <c r="I3" s="22">
        <v>49</v>
      </c>
      <c r="J3" s="22">
        <v>52</v>
      </c>
      <c r="K3" s="22">
        <v>53</v>
      </c>
      <c r="L3" s="22">
        <v>48</v>
      </c>
      <c r="M3" s="22">
        <v>52</v>
      </c>
      <c r="N3" s="22">
        <v>51</v>
      </c>
      <c r="O3" s="22">
        <v>40</v>
      </c>
      <c r="P3" s="22">
        <v>39.25</v>
      </c>
      <c r="Q3" s="22">
        <v>41</v>
      </c>
      <c r="R3" s="22">
        <f>SUM(B3:Q3)</f>
        <v>743.75</v>
      </c>
    </row>
    <row r="4" spans="1:19" ht="15" customHeight="1" x14ac:dyDescent="0.2">
      <c r="A4" s="21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4"/>
      <c r="S4" s="24"/>
    </row>
    <row r="5" spans="1:19" ht="15" customHeight="1" x14ac:dyDescent="0.2">
      <c r="A5" s="21" t="s">
        <v>19</v>
      </c>
      <c r="B5" s="25">
        <v>90</v>
      </c>
      <c r="C5" s="25">
        <v>90</v>
      </c>
      <c r="D5" s="25">
        <v>90</v>
      </c>
      <c r="E5" s="25">
        <v>90</v>
      </c>
      <c r="F5" s="25">
        <v>90</v>
      </c>
      <c r="G5" s="25">
        <v>90</v>
      </c>
      <c r="H5" s="25">
        <v>90</v>
      </c>
      <c r="I5" s="25">
        <v>90</v>
      </c>
      <c r="J5" s="25">
        <v>90</v>
      </c>
      <c r="K5" s="25">
        <v>90</v>
      </c>
      <c r="L5" s="25">
        <v>90</v>
      </c>
      <c r="M5" s="25">
        <v>90</v>
      </c>
      <c r="N5" s="25">
        <v>90</v>
      </c>
      <c r="O5" s="25">
        <v>90</v>
      </c>
      <c r="P5" s="25">
        <v>90</v>
      </c>
      <c r="Q5" s="25">
        <v>90</v>
      </c>
      <c r="R5" s="24"/>
      <c r="S5" s="24"/>
    </row>
    <row r="6" spans="1:19" ht="15" customHeight="1" x14ac:dyDescent="0.2">
      <c r="A6" s="21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4"/>
      <c r="S6" s="24"/>
    </row>
    <row r="7" spans="1:19" ht="15" customHeight="1" x14ac:dyDescent="0.2">
      <c r="A7" s="26" t="s">
        <v>20</v>
      </c>
      <c r="B7" s="27">
        <v>16.600000000000001</v>
      </c>
      <c r="C7" s="27">
        <v>16.25</v>
      </c>
      <c r="D7" s="27">
        <v>16.25</v>
      </c>
      <c r="E7" s="27">
        <v>15.25</v>
      </c>
      <c r="F7" s="27">
        <v>17.25</v>
      </c>
      <c r="G7" s="27">
        <v>15.5</v>
      </c>
      <c r="H7" s="27">
        <v>16</v>
      </c>
      <c r="I7" s="27">
        <v>15.75</v>
      </c>
      <c r="J7" s="47">
        <v>16.3</v>
      </c>
      <c r="K7" s="27">
        <v>16.25</v>
      </c>
      <c r="L7" s="47">
        <v>16.45</v>
      </c>
      <c r="M7" s="27">
        <v>16</v>
      </c>
      <c r="N7" s="27">
        <v>17.25</v>
      </c>
      <c r="O7" s="44">
        <v>15</v>
      </c>
      <c r="P7" s="27">
        <v>15.75</v>
      </c>
      <c r="Q7" s="44">
        <v>15.25</v>
      </c>
      <c r="R7" s="24"/>
      <c r="S7" s="24"/>
    </row>
    <row r="8" spans="1:19" ht="15" customHeight="1" x14ac:dyDescent="0.2">
      <c r="A8" s="51" t="s">
        <v>50</v>
      </c>
      <c r="B8" s="50">
        <v>16.5</v>
      </c>
      <c r="C8" s="50">
        <v>15.5</v>
      </c>
      <c r="D8" s="50">
        <v>15.75</v>
      </c>
      <c r="E8" s="50">
        <v>15.25</v>
      </c>
      <c r="F8" s="50">
        <v>16.5</v>
      </c>
      <c r="G8" s="50">
        <v>15</v>
      </c>
      <c r="H8" s="50">
        <v>15.5</v>
      </c>
      <c r="I8" s="50">
        <v>15.5</v>
      </c>
      <c r="J8" s="50">
        <v>16.5</v>
      </c>
      <c r="K8" s="50">
        <v>14.5</v>
      </c>
      <c r="L8" s="50">
        <v>16.5</v>
      </c>
      <c r="M8" s="50">
        <v>14.75</v>
      </c>
      <c r="N8" s="50">
        <v>16.5</v>
      </c>
      <c r="O8" s="50">
        <v>15</v>
      </c>
      <c r="P8" s="50">
        <v>15.5</v>
      </c>
      <c r="Q8" s="50">
        <v>15.25</v>
      </c>
      <c r="R8" s="24"/>
      <c r="S8" s="24"/>
    </row>
    <row r="9" spans="1:19" ht="15" customHeight="1" x14ac:dyDescent="0.2">
      <c r="A9" s="21" t="s">
        <v>21</v>
      </c>
      <c r="B9" s="28">
        <f>B3 * B5 * B7/12*8</f>
        <v>39840.000000000007</v>
      </c>
      <c r="C9" s="28">
        <f>C3 * C5 * C7/12*8</f>
        <v>39000</v>
      </c>
      <c r="D9" s="28">
        <f t="shared" ref="D9:Q9" si="0">D3 * D5 * D7/12*8</f>
        <v>45825</v>
      </c>
      <c r="E9" s="28">
        <f t="shared" si="0"/>
        <v>42090</v>
      </c>
      <c r="F9" s="28">
        <f t="shared" si="0"/>
        <v>48127.5</v>
      </c>
      <c r="G9" s="28">
        <f t="shared" si="0"/>
        <v>46500</v>
      </c>
      <c r="H9" s="28">
        <f t="shared" si="0"/>
        <v>47040</v>
      </c>
      <c r="I9" s="28">
        <f t="shared" si="0"/>
        <v>46305</v>
      </c>
      <c r="J9" s="28">
        <f t="shared" si="0"/>
        <v>50856</v>
      </c>
      <c r="K9" s="28">
        <f t="shared" si="0"/>
        <v>51675</v>
      </c>
      <c r="L9" s="28">
        <f t="shared" si="0"/>
        <v>47376</v>
      </c>
      <c r="M9" s="28">
        <f t="shared" si="0"/>
        <v>49920</v>
      </c>
      <c r="N9" s="28">
        <f t="shared" si="0"/>
        <v>52785</v>
      </c>
      <c r="O9" s="28">
        <f t="shared" si="0"/>
        <v>36000</v>
      </c>
      <c r="P9" s="28">
        <f t="shared" si="0"/>
        <v>37091.25</v>
      </c>
      <c r="Q9" s="28">
        <f t="shared" si="0"/>
        <v>37515</v>
      </c>
      <c r="R9" s="29">
        <f>SUM(B9:Q9)</f>
        <v>717945.75</v>
      </c>
      <c r="S9" s="24"/>
    </row>
    <row r="10" spans="1:19" ht="15" customHeight="1" x14ac:dyDescent="0.2">
      <c r="A10" s="21"/>
      <c r="B10" s="28"/>
      <c r="C10" s="28"/>
      <c r="D10" s="28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4"/>
    </row>
    <row r="11" spans="1:19" ht="15" customHeight="1" x14ac:dyDescent="0.2">
      <c r="A11" s="21" t="s">
        <v>22</v>
      </c>
      <c r="B11" s="28">
        <f>B3*B5*(B7+0.5)/12*4</f>
        <v>20520.000000000004</v>
      </c>
      <c r="C11" s="28">
        <f>C3*C5*(C7+0.5)/12*4</f>
        <v>20100</v>
      </c>
      <c r="D11" s="28">
        <f t="shared" ref="D11:Q11" si="1">D3*D5*(D7+0.5)/12*4</f>
        <v>23617.5</v>
      </c>
      <c r="E11" s="28">
        <f t="shared" si="1"/>
        <v>21735</v>
      </c>
      <c r="F11" s="28">
        <f t="shared" si="1"/>
        <v>24761.25</v>
      </c>
      <c r="G11" s="28">
        <f t="shared" si="1"/>
        <v>24000</v>
      </c>
      <c r="H11" s="28">
        <f t="shared" si="1"/>
        <v>24255</v>
      </c>
      <c r="I11" s="28">
        <f t="shared" si="1"/>
        <v>23887.5</v>
      </c>
      <c r="J11" s="28">
        <f t="shared" si="1"/>
        <v>26208</v>
      </c>
      <c r="K11" s="28">
        <f t="shared" si="1"/>
        <v>26632.5</v>
      </c>
      <c r="L11" s="28">
        <f t="shared" si="1"/>
        <v>24408</v>
      </c>
      <c r="M11" s="28">
        <f t="shared" si="1"/>
        <v>25740</v>
      </c>
      <c r="N11" s="28">
        <f t="shared" si="1"/>
        <v>27157.5</v>
      </c>
      <c r="O11" s="28">
        <f t="shared" si="1"/>
        <v>18600</v>
      </c>
      <c r="P11" s="28">
        <f t="shared" si="1"/>
        <v>19134.375</v>
      </c>
      <c r="Q11" s="28">
        <f t="shared" si="1"/>
        <v>19372.5</v>
      </c>
      <c r="R11" s="29">
        <f>SUM(B11:Q11)</f>
        <v>370129.125</v>
      </c>
      <c r="S11" s="24"/>
    </row>
    <row r="12" spans="1:19" ht="15" customHeight="1" x14ac:dyDescent="0.2">
      <c r="A12" s="21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4"/>
      <c r="S12" s="24"/>
    </row>
    <row r="13" spans="1:19" ht="15" customHeight="1" x14ac:dyDescent="0.2">
      <c r="A13" s="21" t="s">
        <v>23</v>
      </c>
      <c r="B13" s="30">
        <f>SUM(B9:B12)</f>
        <v>60360.000000000015</v>
      </c>
      <c r="C13" s="30">
        <f t="shared" ref="C13:Q13" si="2">SUM(C9:C12)</f>
        <v>59100</v>
      </c>
      <c r="D13" s="30">
        <f t="shared" si="2"/>
        <v>69442.5</v>
      </c>
      <c r="E13" s="30">
        <f t="shared" si="2"/>
        <v>63825</v>
      </c>
      <c r="F13" s="30">
        <f t="shared" si="2"/>
        <v>72888.75</v>
      </c>
      <c r="G13" s="30">
        <f t="shared" si="2"/>
        <v>70500</v>
      </c>
      <c r="H13" s="30">
        <f t="shared" si="2"/>
        <v>71295</v>
      </c>
      <c r="I13" s="30">
        <f t="shared" si="2"/>
        <v>70192.5</v>
      </c>
      <c r="J13" s="30">
        <f t="shared" si="2"/>
        <v>77064</v>
      </c>
      <c r="K13" s="30">
        <f t="shared" si="2"/>
        <v>78307.5</v>
      </c>
      <c r="L13" s="30">
        <f t="shared" si="2"/>
        <v>71784</v>
      </c>
      <c r="M13" s="30">
        <f t="shared" si="2"/>
        <v>75660</v>
      </c>
      <c r="N13" s="30">
        <f t="shared" si="2"/>
        <v>79942.5</v>
      </c>
      <c r="O13" s="30">
        <f t="shared" si="2"/>
        <v>54600</v>
      </c>
      <c r="P13" s="30">
        <f t="shared" si="2"/>
        <v>56225.625</v>
      </c>
      <c r="Q13" s="30">
        <f t="shared" si="2"/>
        <v>56887.5</v>
      </c>
      <c r="R13" s="24">
        <f>SUM(B13:Q13)</f>
        <v>1088074.875</v>
      </c>
      <c r="S13" s="24"/>
    </row>
    <row r="14" spans="1:19" ht="15" customHeight="1" x14ac:dyDescent="0.2">
      <c r="A14" s="21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24"/>
      <c r="S14" s="24"/>
    </row>
    <row r="15" spans="1:19" ht="15" customHeight="1" x14ac:dyDescent="0.2">
      <c r="A15" s="26" t="s">
        <v>24</v>
      </c>
      <c r="B15" s="31">
        <v>35</v>
      </c>
      <c r="C15" s="31">
        <v>35</v>
      </c>
      <c r="D15" s="31">
        <v>35</v>
      </c>
      <c r="E15" s="31">
        <v>35</v>
      </c>
      <c r="F15" s="31">
        <v>35</v>
      </c>
      <c r="G15" s="31">
        <v>35</v>
      </c>
      <c r="H15" s="31">
        <v>35</v>
      </c>
      <c r="I15" s="31">
        <v>35</v>
      </c>
      <c r="J15" s="31">
        <v>35</v>
      </c>
      <c r="K15" s="31">
        <v>35</v>
      </c>
      <c r="L15" s="31">
        <v>35</v>
      </c>
      <c r="M15" s="31">
        <v>35</v>
      </c>
      <c r="N15" s="31">
        <v>35</v>
      </c>
      <c r="O15" s="31">
        <v>35</v>
      </c>
      <c r="P15" s="31">
        <v>35</v>
      </c>
      <c r="Q15" s="31">
        <v>35</v>
      </c>
      <c r="R15" s="24"/>
      <c r="S15" s="24"/>
    </row>
    <row r="16" spans="1:19" ht="15" customHeight="1" x14ac:dyDescent="0.2">
      <c r="A16" s="32"/>
    </row>
    <row r="17" spans="1:18" ht="25.5" x14ac:dyDescent="0.2">
      <c r="A17" s="37" t="s">
        <v>46</v>
      </c>
      <c r="B17" s="28">
        <f t="shared" ref="B17:Q17" si="3">(B9+B11)*(B15/100)</f>
        <v>21126.000000000004</v>
      </c>
      <c r="C17" s="28">
        <f t="shared" si="3"/>
        <v>20685</v>
      </c>
      <c r="D17" s="28">
        <f t="shared" si="3"/>
        <v>24304.875</v>
      </c>
      <c r="E17" s="28">
        <f t="shared" si="3"/>
        <v>22338.75</v>
      </c>
      <c r="F17" s="28">
        <f t="shared" si="3"/>
        <v>25511.0625</v>
      </c>
      <c r="G17" s="28">
        <f t="shared" si="3"/>
        <v>24675</v>
      </c>
      <c r="H17" s="28">
        <f t="shared" si="3"/>
        <v>24953.25</v>
      </c>
      <c r="I17" s="28">
        <f t="shared" si="3"/>
        <v>24567.375</v>
      </c>
      <c r="J17" s="28">
        <f t="shared" si="3"/>
        <v>26972.399999999998</v>
      </c>
      <c r="K17" s="28">
        <f t="shared" si="3"/>
        <v>27407.625</v>
      </c>
      <c r="L17" s="28">
        <f t="shared" si="3"/>
        <v>25124.399999999998</v>
      </c>
      <c r="M17" s="28">
        <f t="shared" si="3"/>
        <v>26481</v>
      </c>
      <c r="N17" s="28">
        <f t="shared" si="3"/>
        <v>27979.875</v>
      </c>
      <c r="O17" s="28">
        <f t="shared" si="3"/>
        <v>19110</v>
      </c>
      <c r="P17" s="28">
        <f t="shared" si="3"/>
        <v>19678.96875</v>
      </c>
      <c r="Q17" s="28">
        <f t="shared" si="3"/>
        <v>19910.625</v>
      </c>
      <c r="R17" s="29">
        <f>SUM(B17:Q17)</f>
        <v>380826.20624999999</v>
      </c>
    </row>
    <row r="18" spans="1:18" ht="15" customHeight="1" x14ac:dyDescent="0.2">
      <c r="A18" s="33"/>
      <c r="D18" s="24"/>
      <c r="R18" s="28"/>
    </row>
    <row r="19" spans="1:18" ht="25.5" x14ac:dyDescent="0.2">
      <c r="A19" s="38" t="s">
        <v>51</v>
      </c>
      <c r="B19" s="39">
        <v>21000</v>
      </c>
      <c r="C19" s="39">
        <v>19740</v>
      </c>
      <c r="D19" s="39">
        <v>23564.63</v>
      </c>
      <c r="E19" s="39">
        <v>22338.75</v>
      </c>
      <c r="F19" s="39">
        <v>24412.5</v>
      </c>
      <c r="G19" s="39">
        <v>23887.5</v>
      </c>
      <c r="H19" s="39">
        <v>24181.5</v>
      </c>
      <c r="I19" s="39">
        <v>24181.5</v>
      </c>
      <c r="J19" s="39">
        <v>27300</v>
      </c>
      <c r="K19" s="39">
        <v>24486</v>
      </c>
      <c r="L19" s="39">
        <v>25200</v>
      </c>
      <c r="M19" s="39">
        <v>24433.5</v>
      </c>
      <c r="N19" s="39">
        <v>26775</v>
      </c>
      <c r="O19" s="39">
        <v>19110</v>
      </c>
      <c r="P19" s="39">
        <v>19369.88</v>
      </c>
      <c r="Q19" s="39">
        <v>19910.63</v>
      </c>
      <c r="R19" s="40">
        <f>SUM(B19:Q19)</f>
        <v>369891.39</v>
      </c>
    </row>
    <row r="20" spans="1:18" ht="15" customHeight="1" x14ac:dyDescent="0.2">
      <c r="A20" s="33"/>
      <c r="D20" s="24"/>
      <c r="R20" s="28"/>
    </row>
    <row r="21" spans="1:18" ht="15" customHeight="1" x14ac:dyDescent="0.2">
      <c r="A21" s="43" t="s">
        <v>47</v>
      </c>
      <c r="B21" s="41">
        <f>B17-B19</f>
        <v>126.00000000000364</v>
      </c>
      <c r="C21" s="41">
        <f t="shared" ref="C21:Q21" si="4">C17-C19</f>
        <v>945</v>
      </c>
      <c r="D21" s="41">
        <f t="shared" si="4"/>
        <v>740.24499999999898</v>
      </c>
      <c r="E21" s="41">
        <f t="shared" si="4"/>
        <v>0</v>
      </c>
      <c r="F21" s="41">
        <f t="shared" si="4"/>
        <v>1098.5625</v>
      </c>
      <c r="G21" s="41">
        <f t="shared" si="4"/>
        <v>787.5</v>
      </c>
      <c r="H21" s="41">
        <f t="shared" si="4"/>
        <v>771.75</v>
      </c>
      <c r="I21" s="41">
        <f t="shared" si="4"/>
        <v>385.875</v>
      </c>
      <c r="J21" s="41">
        <f t="shared" si="4"/>
        <v>-327.60000000000218</v>
      </c>
      <c r="K21" s="41">
        <f t="shared" si="4"/>
        <v>2921.625</v>
      </c>
      <c r="L21" s="41">
        <f t="shared" si="4"/>
        <v>-75.600000000002183</v>
      </c>
      <c r="M21" s="41">
        <f t="shared" si="4"/>
        <v>2047.5</v>
      </c>
      <c r="N21" s="41">
        <f t="shared" si="4"/>
        <v>1204.875</v>
      </c>
      <c r="O21" s="41">
        <f t="shared" si="4"/>
        <v>0</v>
      </c>
      <c r="P21" s="41">
        <f t="shared" si="4"/>
        <v>309.08874999999898</v>
      </c>
      <c r="Q21" s="41">
        <f t="shared" si="4"/>
        <v>-5.0000000010186341E-3</v>
      </c>
      <c r="R21" s="42">
        <f>SUM(B21:Q21)</f>
        <v>10934.816249999996</v>
      </c>
    </row>
    <row r="22" spans="1:18" x14ac:dyDescent="0.2">
      <c r="A22" s="33"/>
    </row>
    <row r="23" spans="1:18" x14ac:dyDescent="0.2">
      <c r="A23" s="33"/>
    </row>
    <row r="24" spans="1:18" x14ac:dyDescent="0.2">
      <c r="A24" s="34" t="s">
        <v>44</v>
      </c>
      <c r="B24" s="35">
        <v>16.600000000000001</v>
      </c>
      <c r="C24" s="35"/>
      <c r="D24" s="35">
        <v>16.25</v>
      </c>
      <c r="E24" s="35">
        <v>15.25</v>
      </c>
      <c r="F24" s="35">
        <v>17.25</v>
      </c>
      <c r="G24" s="35">
        <v>15.5</v>
      </c>
      <c r="H24" s="35">
        <v>16</v>
      </c>
      <c r="I24" s="35">
        <v>15.75</v>
      </c>
      <c r="J24" s="35">
        <v>16.3</v>
      </c>
      <c r="K24" s="35">
        <v>16.25</v>
      </c>
      <c r="L24" s="35">
        <v>16.45</v>
      </c>
      <c r="M24" s="35">
        <v>16</v>
      </c>
      <c r="N24" s="35">
        <v>17.25</v>
      </c>
      <c r="O24" s="35"/>
      <c r="P24" s="35">
        <v>15.75</v>
      </c>
      <c r="Q24" s="35">
        <v>15.25</v>
      </c>
    </row>
    <row r="25" spans="1:18" x14ac:dyDescent="0.2">
      <c r="A25" s="33"/>
    </row>
    <row r="26" spans="1:18" x14ac:dyDescent="0.2">
      <c r="A26" s="34" t="s">
        <v>43</v>
      </c>
      <c r="B26" s="35">
        <v>17.100000000000001</v>
      </c>
      <c r="C26" s="35">
        <v>16.75</v>
      </c>
      <c r="D26" s="35"/>
      <c r="E26" s="35">
        <v>15.25</v>
      </c>
      <c r="F26" s="35">
        <v>17.38</v>
      </c>
      <c r="G26" s="35">
        <v>16</v>
      </c>
      <c r="H26" s="35">
        <v>16.5</v>
      </c>
      <c r="I26" s="35">
        <v>16.25</v>
      </c>
      <c r="J26" s="35">
        <v>16.3</v>
      </c>
      <c r="K26" s="35">
        <v>17.25</v>
      </c>
      <c r="L26" s="35">
        <v>17</v>
      </c>
      <c r="M26" s="36" t="s">
        <v>45</v>
      </c>
      <c r="N26" s="35">
        <v>17</v>
      </c>
      <c r="O26" s="35"/>
      <c r="P26" s="35">
        <v>16.25</v>
      </c>
      <c r="Q26" s="35">
        <v>16.5</v>
      </c>
    </row>
    <row r="27" spans="1:18" x14ac:dyDescent="0.2">
      <c r="A27" s="33"/>
    </row>
    <row r="28" spans="1:18" x14ac:dyDescent="0.2">
      <c r="A28" s="33"/>
    </row>
    <row r="29" spans="1:18" x14ac:dyDescent="0.2">
      <c r="A29" s="45" t="s">
        <v>48</v>
      </c>
      <c r="B29" s="46"/>
    </row>
    <row r="30" spans="1:18" x14ac:dyDescent="0.2">
      <c r="A30" s="33"/>
    </row>
    <row r="31" spans="1:18" x14ac:dyDescent="0.2">
      <c r="A31" s="49" t="s">
        <v>49</v>
      </c>
      <c r="B31" s="48"/>
    </row>
    <row r="32" spans="1:18" x14ac:dyDescent="0.2">
      <c r="A32" s="33"/>
    </row>
    <row r="33" spans="1:1" x14ac:dyDescent="0.2">
      <c r="A33" s="33"/>
    </row>
    <row r="34" spans="1:1" x14ac:dyDescent="0.2">
      <c r="A34" s="33"/>
    </row>
    <row r="35" spans="1:1" x14ac:dyDescent="0.2">
      <c r="A35" s="33"/>
    </row>
    <row r="36" spans="1:1" x14ac:dyDescent="0.2">
      <c r="A36" s="33"/>
    </row>
    <row r="37" spans="1:1" x14ac:dyDescent="0.2">
      <c r="A37" s="33"/>
    </row>
    <row r="38" spans="1:1" x14ac:dyDescent="0.2">
      <c r="A38" s="33"/>
    </row>
    <row r="39" spans="1:1" x14ac:dyDescent="0.2">
      <c r="A39" s="33"/>
    </row>
    <row r="40" spans="1:1" x14ac:dyDescent="0.2">
      <c r="A40" s="33"/>
    </row>
    <row r="41" spans="1:1" x14ac:dyDescent="0.2">
      <c r="A41" s="33"/>
    </row>
    <row r="42" spans="1:1" x14ac:dyDescent="0.2">
      <c r="A42" s="33"/>
    </row>
    <row r="43" spans="1:1" x14ac:dyDescent="0.2">
      <c r="A43" s="33"/>
    </row>
    <row r="44" spans="1:1" x14ac:dyDescent="0.2">
      <c r="A44" s="33"/>
    </row>
    <row r="45" spans="1:1" x14ac:dyDescent="0.2">
      <c r="A45" s="33"/>
    </row>
    <row r="46" spans="1:1" x14ac:dyDescent="0.2">
      <c r="A46" s="33"/>
    </row>
    <row r="47" spans="1:1" x14ac:dyDescent="0.2">
      <c r="A47" s="33"/>
    </row>
    <row r="48" spans="1:1" x14ac:dyDescent="0.2">
      <c r="A48" s="33"/>
    </row>
    <row r="49" spans="1:1" x14ac:dyDescent="0.2">
      <c r="A49" s="33"/>
    </row>
    <row r="50" spans="1:1" x14ac:dyDescent="0.2">
      <c r="A50" s="33"/>
    </row>
    <row r="51" spans="1:1" x14ac:dyDescent="0.2">
      <c r="A51" s="33"/>
    </row>
    <row r="52" spans="1:1" x14ac:dyDescent="0.2">
      <c r="A52" s="33"/>
    </row>
    <row r="53" spans="1:1" x14ac:dyDescent="0.2">
      <c r="A53" s="33"/>
    </row>
    <row r="54" spans="1:1" x14ac:dyDescent="0.2">
      <c r="A54" s="33"/>
    </row>
    <row r="55" spans="1:1" x14ac:dyDescent="0.2">
      <c r="A55" s="33"/>
    </row>
    <row r="56" spans="1:1" x14ac:dyDescent="0.2">
      <c r="A56" s="33"/>
    </row>
    <row r="57" spans="1:1" x14ac:dyDescent="0.2">
      <c r="A57" s="33"/>
    </row>
    <row r="58" spans="1:1" x14ac:dyDescent="0.2">
      <c r="A58" s="33"/>
    </row>
    <row r="59" spans="1:1" x14ac:dyDescent="0.2">
      <c r="A59" s="33"/>
    </row>
    <row r="60" spans="1:1" x14ac:dyDescent="0.2">
      <c r="A60" s="33"/>
    </row>
    <row r="61" spans="1:1" x14ac:dyDescent="0.2">
      <c r="A61" s="33"/>
    </row>
    <row r="62" spans="1:1" x14ac:dyDescent="0.2">
      <c r="A62" s="33"/>
    </row>
    <row r="63" spans="1:1" x14ac:dyDescent="0.2">
      <c r="A63" s="33"/>
    </row>
    <row r="64" spans="1:1" x14ac:dyDescent="0.2">
      <c r="A64" s="33"/>
    </row>
    <row r="65" spans="1:1" x14ac:dyDescent="0.2">
      <c r="A65" s="33"/>
    </row>
    <row r="66" spans="1:1" x14ac:dyDescent="0.2">
      <c r="A66" s="33"/>
    </row>
    <row r="67" spans="1:1" x14ac:dyDescent="0.2">
      <c r="A67" s="33"/>
    </row>
    <row r="68" spans="1:1" x14ac:dyDescent="0.2">
      <c r="A68" s="33"/>
    </row>
    <row r="69" spans="1:1" x14ac:dyDescent="0.2">
      <c r="A69" s="33"/>
    </row>
    <row r="70" spans="1:1" x14ac:dyDescent="0.2">
      <c r="A70" s="33"/>
    </row>
    <row r="71" spans="1:1" x14ac:dyDescent="0.2">
      <c r="A71" s="33"/>
    </row>
    <row r="72" spans="1:1" x14ac:dyDescent="0.2">
      <c r="A72" s="33"/>
    </row>
    <row r="73" spans="1:1" x14ac:dyDescent="0.2">
      <c r="A73" s="33"/>
    </row>
    <row r="74" spans="1:1" x14ac:dyDescent="0.2">
      <c r="A74" s="33"/>
    </row>
    <row r="75" spans="1:1" x14ac:dyDescent="0.2">
      <c r="A75" s="33"/>
    </row>
    <row r="76" spans="1:1" x14ac:dyDescent="0.2">
      <c r="A76" s="33"/>
    </row>
    <row r="77" spans="1:1" x14ac:dyDescent="0.2">
      <c r="A77" s="33"/>
    </row>
    <row r="78" spans="1:1" x14ac:dyDescent="0.2">
      <c r="A78" s="33"/>
    </row>
    <row r="79" spans="1:1" x14ac:dyDescent="0.2">
      <c r="A79" s="33"/>
    </row>
    <row r="80" spans="1:1" x14ac:dyDescent="0.2">
      <c r="A80" s="33"/>
    </row>
    <row r="81" spans="1:1" x14ac:dyDescent="0.2">
      <c r="A81" s="33"/>
    </row>
    <row r="82" spans="1:1" x14ac:dyDescent="0.2">
      <c r="A82" s="33"/>
    </row>
    <row r="83" spans="1:1" x14ac:dyDescent="0.2">
      <c r="A83" s="33"/>
    </row>
    <row r="84" spans="1:1" x14ac:dyDescent="0.2">
      <c r="A84" s="33"/>
    </row>
    <row r="85" spans="1:1" x14ac:dyDescent="0.2">
      <c r="A85" s="33"/>
    </row>
    <row r="86" spans="1:1" x14ac:dyDescent="0.2">
      <c r="A86" s="33"/>
    </row>
    <row r="87" spans="1:1" x14ac:dyDescent="0.2">
      <c r="A87" s="33"/>
    </row>
    <row r="88" spans="1:1" x14ac:dyDescent="0.2">
      <c r="A88" s="33"/>
    </row>
    <row r="89" spans="1:1" x14ac:dyDescent="0.2">
      <c r="A89" s="33"/>
    </row>
    <row r="90" spans="1:1" x14ac:dyDescent="0.2">
      <c r="A90" s="33"/>
    </row>
    <row r="91" spans="1:1" x14ac:dyDescent="0.2">
      <c r="A91" s="33"/>
    </row>
    <row r="92" spans="1:1" x14ac:dyDescent="0.2">
      <c r="A92" s="33"/>
    </row>
    <row r="93" spans="1:1" x14ac:dyDescent="0.2">
      <c r="A93" s="33"/>
    </row>
    <row r="94" spans="1:1" x14ac:dyDescent="0.2">
      <c r="A94" s="33"/>
    </row>
    <row r="95" spans="1:1" x14ac:dyDescent="0.2">
      <c r="A95" s="33"/>
    </row>
    <row r="96" spans="1:1" x14ac:dyDescent="0.2">
      <c r="A96" s="33"/>
    </row>
    <row r="97" spans="1:1" x14ac:dyDescent="0.2">
      <c r="A97" s="33"/>
    </row>
    <row r="98" spans="1:1" x14ac:dyDescent="0.2">
      <c r="A98" s="33"/>
    </row>
    <row r="99" spans="1:1" x14ac:dyDescent="0.2">
      <c r="A99" s="33"/>
    </row>
    <row r="100" spans="1:1" x14ac:dyDescent="0.2">
      <c r="A100" s="33"/>
    </row>
    <row r="101" spans="1:1" x14ac:dyDescent="0.2">
      <c r="A101" s="33"/>
    </row>
    <row r="102" spans="1:1" x14ac:dyDescent="0.2">
      <c r="A102" s="33"/>
    </row>
    <row r="103" spans="1:1" x14ac:dyDescent="0.2">
      <c r="A103" s="33"/>
    </row>
    <row r="104" spans="1:1" x14ac:dyDescent="0.2">
      <c r="A104" s="33"/>
    </row>
    <row r="105" spans="1:1" x14ac:dyDescent="0.2">
      <c r="A105" s="33"/>
    </row>
    <row r="106" spans="1:1" x14ac:dyDescent="0.2">
      <c r="A106" s="33"/>
    </row>
    <row r="107" spans="1:1" x14ac:dyDescent="0.2">
      <c r="A107" s="33"/>
    </row>
    <row r="108" spans="1:1" x14ac:dyDescent="0.2">
      <c r="A108" s="33"/>
    </row>
    <row r="109" spans="1:1" x14ac:dyDescent="0.2">
      <c r="A109" s="33"/>
    </row>
    <row r="110" spans="1:1" x14ac:dyDescent="0.2">
      <c r="A110" s="33"/>
    </row>
    <row r="111" spans="1:1" x14ac:dyDescent="0.2">
      <c r="A111" s="33"/>
    </row>
    <row r="112" spans="1:1" x14ac:dyDescent="0.2">
      <c r="A112" s="33"/>
    </row>
    <row r="113" spans="1:1" x14ac:dyDescent="0.2">
      <c r="A113" s="33"/>
    </row>
    <row r="114" spans="1:1" x14ac:dyDescent="0.2">
      <c r="A114" s="33"/>
    </row>
    <row r="115" spans="1:1" x14ac:dyDescent="0.2">
      <c r="A115" s="33"/>
    </row>
    <row r="116" spans="1:1" x14ac:dyDescent="0.2">
      <c r="A116" s="33"/>
    </row>
    <row r="117" spans="1:1" x14ac:dyDescent="0.2">
      <c r="A117" s="33"/>
    </row>
  </sheetData>
  <mergeCells count="1">
    <mergeCell ref="A1:R1"/>
  </mergeCells>
  <printOptions gridLines="1"/>
  <pageMargins left="0" right="0" top="0.25" bottom="0.25" header="0.3" footer="0.3"/>
  <pageSetup paperSize="5" scale="8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499984740745262"/>
  </sheetPr>
  <dimension ref="A1:S143"/>
  <sheetViews>
    <sheetView workbookViewId="0">
      <pane ySplit="2" topLeftCell="A15" activePane="bottomLeft" state="frozen"/>
      <selection pane="bottomLeft" activeCell="K45" sqref="K45"/>
    </sheetView>
  </sheetViews>
  <sheetFormatPr defaultRowHeight="12.75" x14ac:dyDescent="0.2"/>
  <cols>
    <col min="1" max="1" width="26.85546875" style="1" customWidth="1"/>
    <col min="2" max="17" width="10.7109375" style="1" customWidth="1"/>
    <col min="18" max="18" width="16.28515625" style="1" customWidth="1"/>
    <col min="19" max="16384" width="9.140625" style="1"/>
  </cols>
  <sheetData>
    <row r="1" spans="1:19" ht="15" customHeight="1" x14ac:dyDescent="0.2">
      <c r="A1" s="54" t="s">
        <v>40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19" ht="15" customHeight="1" x14ac:dyDescent="0.2"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7" t="s">
        <v>8</v>
      </c>
      <c r="J2" s="17" t="s">
        <v>9</v>
      </c>
      <c r="K2" s="52" t="s">
        <v>10</v>
      </c>
      <c r="L2" s="17" t="s">
        <v>11</v>
      </c>
      <c r="M2" s="52" t="s">
        <v>12</v>
      </c>
      <c r="N2" s="17" t="s">
        <v>13</v>
      </c>
      <c r="O2" s="17" t="s">
        <v>14</v>
      </c>
      <c r="P2" s="17" t="s">
        <v>15</v>
      </c>
      <c r="Q2" s="17" t="s">
        <v>16</v>
      </c>
      <c r="R2" s="17" t="s">
        <v>17</v>
      </c>
    </row>
    <row r="3" spans="1:19" ht="15" customHeight="1" x14ac:dyDescent="0.2">
      <c r="A3" s="2" t="s">
        <v>18</v>
      </c>
      <c r="B3" s="3">
        <v>40</v>
      </c>
      <c r="C3" s="3">
        <v>40</v>
      </c>
      <c r="D3" s="3">
        <v>47</v>
      </c>
      <c r="E3" s="3">
        <v>46</v>
      </c>
      <c r="F3" s="3">
        <v>46.5</v>
      </c>
      <c r="G3" s="3">
        <v>50</v>
      </c>
      <c r="H3" s="3">
        <v>49</v>
      </c>
      <c r="I3" s="3">
        <v>49</v>
      </c>
      <c r="J3" s="3">
        <v>52</v>
      </c>
      <c r="K3" s="3">
        <v>53</v>
      </c>
      <c r="L3" s="3">
        <v>48</v>
      </c>
      <c r="M3" s="3">
        <v>52</v>
      </c>
      <c r="N3" s="3">
        <v>51</v>
      </c>
      <c r="O3" s="3">
        <v>40</v>
      </c>
      <c r="P3" s="3">
        <v>39.25</v>
      </c>
      <c r="Q3" s="3">
        <v>41</v>
      </c>
      <c r="R3" s="3">
        <f>SUM(B3:Q3)</f>
        <v>743.75</v>
      </c>
    </row>
    <row r="4" spans="1:19" ht="15" customHeight="1" x14ac:dyDescent="0.2">
      <c r="A4" s="2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"/>
      <c r="S4" s="5"/>
    </row>
    <row r="5" spans="1:19" ht="15" customHeight="1" x14ac:dyDescent="0.2">
      <c r="A5" s="2" t="s">
        <v>19</v>
      </c>
      <c r="B5" s="6">
        <v>90</v>
      </c>
      <c r="C5" s="6">
        <v>90</v>
      </c>
      <c r="D5" s="6">
        <v>90</v>
      </c>
      <c r="E5" s="6">
        <v>90</v>
      </c>
      <c r="F5" s="6">
        <v>90</v>
      </c>
      <c r="G5" s="6">
        <v>90</v>
      </c>
      <c r="H5" s="6">
        <v>90</v>
      </c>
      <c r="I5" s="6">
        <v>90</v>
      </c>
      <c r="J5" s="6">
        <v>90</v>
      </c>
      <c r="K5" s="6">
        <v>90</v>
      </c>
      <c r="L5" s="6">
        <v>90</v>
      </c>
      <c r="M5" s="6">
        <v>90</v>
      </c>
      <c r="N5" s="6">
        <v>90</v>
      </c>
      <c r="O5" s="6">
        <v>90</v>
      </c>
      <c r="P5" s="6">
        <v>90</v>
      </c>
      <c r="Q5" s="6">
        <v>90</v>
      </c>
      <c r="R5" s="5"/>
      <c r="S5" s="5"/>
    </row>
    <row r="6" spans="1:19" ht="15" customHeight="1" x14ac:dyDescent="0.2">
      <c r="A6" s="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5"/>
      <c r="S6" s="5"/>
    </row>
    <row r="7" spans="1:19" ht="15" customHeight="1" x14ac:dyDescent="0.2">
      <c r="A7" s="7" t="s">
        <v>20</v>
      </c>
      <c r="B7" s="8">
        <v>16.600000000000001</v>
      </c>
      <c r="C7" s="8">
        <v>16.25</v>
      </c>
      <c r="D7" s="8">
        <v>16.25</v>
      </c>
      <c r="E7" s="8">
        <v>15.25</v>
      </c>
      <c r="F7" s="8">
        <v>17.25</v>
      </c>
      <c r="G7" s="8">
        <v>15.5</v>
      </c>
      <c r="H7" s="8">
        <v>16</v>
      </c>
      <c r="I7" s="8">
        <v>15.75</v>
      </c>
      <c r="J7" s="8">
        <v>16.3</v>
      </c>
      <c r="K7" s="8">
        <v>16.25</v>
      </c>
      <c r="L7" s="8">
        <v>16.45</v>
      </c>
      <c r="M7" s="8">
        <v>16</v>
      </c>
      <c r="N7" s="8">
        <v>17.25</v>
      </c>
      <c r="O7" s="8">
        <v>15</v>
      </c>
      <c r="P7" s="8">
        <v>15.75</v>
      </c>
      <c r="Q7" s="8">
        <v>15.25</v>
      </c>
      <c r="R7" s="5"/>
      <c r="S7" s="5"/>
    </row>
    <row r="8" spans="1:19" ht="15" customHeight="1" x14ac:dyDescent="0.2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5"/>
      <c r="S8" s="5"/>
    </row>
    <row r="9" spans="1:19" ht="15" customHeight="1" x14ac:dyDescent="0.2">
      <c r="A9" s="2" t="s">
        <v>21</v>
      </c>
      <c r="B9" s="9">
        <f>B3 * B5 * B7/12*8</f>
        <v>39840.000000000007</v>
      </c>
      <c r="C9" s="9">
        <f>C3 * C5 * C7/12*8</f>
        <v>39000</v>
      </c>
      <c r="D9" s="9">
        <f t="shared" ref="D9:Q9" si="0">D3 * D5 * D7/12*8</f>
        <v>45825</v>
      </c>
      <c r="E9" s="9">
        <f t="shared" si="0"/>
        <v>42090</v>
      </c>
      <c r="F9" s="9">
        <f t="shared" si="0"/>
        <v>48127.5</v>
      </c>
      <c r="G9" s="9">
        <f t="shared" si="0"/>
        <v>46500</v>
      </c>
      <c r="H9" s="9">
        <f t="shared" si="0"/>
        <v>47040</v>
      </c>
      <c r="I9" s="9">
        <f t="shared" si="0"/>
        <v>46305</v>
      </c>
      <c r="J9" s="9">
        <f t="shared" si="0"/>
        <v>50856</v>
      </c>
      <c r="K9" s="9">
        <f t="shared" si="0"/>
        <v>51675</v>
      </c>
      <c r="L9" s="9">
        <f t="shared" si="0"/>
        <v>47376</v>
      </c>
      <c r="M9" s="9">
        <f t="shared" si="0"/>
        <v>49920</v>
      </c>
      <c r="N9" s="9">
        <f t="shared" si="0"/>
        <v>52785</v>
      </c>
      <c r="O9" s="9">
        <f t="shared" si="0"/>
        <v>36000</v>
      </c>
      <c r="P9" s="9">
        <f t="shared" si="0"/>
        <v>37091.25</v>
      </c>
      <c r="Q9" s="9">
        <f t="shared" si="0"/>
        <v>37515</v>
      </c>
      <c r="R9" s="10">
        <f>SUM(B9:Q9)</f>
        <v>717945.75</v>
      </c>
      <c r="S9" s="5"/>
    </row>
    <row r="10" spans="1:19" ht="15" customHeight="1" x14ac:dyDescent="0.2">
      <c r="A10" s="2"/>
      <c r="B10" s="9"/>
      <c r="C10" s="9"/>
      <c r="D10" s="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5"/>
    </row>
    <row r="11" spans="1:19" ht="15" customHeight="1" x14ac:dyDescent="0.2">
      <c r="A11" s="2" t="s">
        <v>22</v>
      </c>
      <c r="B11" s="9">
        <f>B3*B5*(B7+0.5)/12*4</f>
        <v>20520.000000000004</v>
      </c>
      <c r="C11" s="9">
        <f>C3*C5*(C7+0.5)/12*4</f>
        <v>20100</v>
      </c>
      <c r="D11" s="9">
        <f t="shared" ref="D11:Q11" si="1">D3*D5*(D7+0.5)/12*4</f>
        <v>23617.5</v>
      </c>
      <c r="E11" s="9">
        <f t="shared" si="1"/>
        <v>21735</v>
      </c>
      <c r="F11" s="9">
        <f t="shared" si="1"/>
        <v>24761.25</v>
      </c>
      <c r="G11" s="9">
        <f t="shared" si="1"/>
        <v>24000</v>
      </c>
      <c r="H11" s="9">
        <f t="shared" si="1"/>
        <v>24255</v>
      </c>
      <c r="I11" s="9">
        <f t="shared" si="1"/>
        <v>23887.5</v>
      </c>
      <c r="J11" s="9">
        <f t="shared" si="1"/>
        <v>26208</v>
      </c>
      <c r="K11" s="9">
        <f t="shared" si="1"/>
        <v>26632.5</v>
      </c>
      <c r="L11" s="9">
        <f t="shared" si="1"/>
        <v>24408</v>
      </c>
      <c r="M11" s="9">
        <f t="shared" si="1"/>
        <v>25740</v>
      </c>
      <c r="N11" s="9">
        <f t="shared" si="1"/>
        <v>27157.5</v>
      </c>
      <c r="O11" s="9">
        <f t="shared" si="1"/>
        <v>18600</v>
      </c>
      <c r="P11" s="9">
        <f t="shared" si="1"/>
        <v>19134.375</v>
      </c>
      <c r="Q11" s="9">
        <f t="shared" si="1"/>
        <v>19372.5</v>
      </c>
      <c r="R11" s="10">
        <f>SUM(B11:Q11)</f>
        <v>370129.125</v>
      </c>
      <c r="S11" s="5"/>
    </row>
    <row r="12" spans="1:19" ht="15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5"/>
      <c r="S12" s="5"/>
    </row>
    <row r="13" spans="1:19" ht="15" customHeight="1" x14ac:dyDescent="0.2">
      <c r="A13" s="2" t="s">
        <v>23</v>
      </c>
      <c r="B13" s="11">
        <f>SUM(B9:B12)</f>
        <v>60360.000000000015</v>
      </c>
      <c r="C13" s="11">
        <f t="shared" ref="C13:Q13" si="2">SUM(C9:C12)</f>
        <v>59100</v>
      </c>
      <c r="D13" s="11">
        <f t="shared" si="2"/>
        <v>69442.5</v>
      </c>
      <c r="E13" s="11">
        <f t="shared" si="2"/>
        <v>63825</v>
      </c>
      <c r="F13" s="11">
        <f t="shared" si="2"/>
        <v>72888.75</v>
      </c>
      <c r="G13" s="11">
        <f t="shared" si="2"/>
        <v>70500</v>
      </c>
      <c r="H13" s="11">
        <f t="shared" si="2"/>
        <v>71295</v>
      </c>
      <c r="I13" s="11">
        <f t="shared" si="2"/>
        <v>70192.5</v>
      </c>
      <c r="J13" s="11">
        <f t="shared" si="2"/>
        <v>77064</v>
      </c>
      <c r="K13" s="11">
        <f t="shared" si="2"/>
        <v>78307.5</v>
      </c>
      <c r="L13" s="11">
        <f t="shared" si="2"/>
        <v>71784</v>
      </c>
      <c r="M13" s="11">
        <f t="shared" si="2"/>
        <v>75660</v>
      </c>
      <c r="N13" s="11">
        <f t="shared" si="2"/>
        <v>79942.5</v>
      </c>
      <c r="O13" s="11">
        <f t="shared" si="2"/>
        <v>54600</v>
      </c>
      <c r="P13" s="11">
        <f t="shared" si="2"/>
        <v>56225.625</v>
      </c>
      <c r="Q13" s="11">
        <f t="shared" si="2"/>
        <v>56887.5</v>
      </c>
      <c r="R13" s="5">
        <f>SUM(B13:Q13)</f>
        <v>1088074.875</v>
      </c>
      <c r="S13" s="5"/>
    </row>
    <row r="14" spans="1:19" ht="15" customHeight="1" x14ac:dyDescent="0.2">
      <c r="A14" s="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5"/>
      <c r="S14" s="5"/>
    </row>
    <row r="15" spans="1:19" ht="15" customHeight="1" x14ac:dyDescent="0.2">
      <c r="A15" s="7" t="s">
        <v>24</v>
      </c>
      <c r="B15" s="12">
        <v>35</v>
      </c>
      <c r="C15" s="12">
        <v>35</v>
      </c>
      <c r="D15" s="12">
        <v>35</v>
      </c>
      <c r="E15" s="12">
        <v>35</v>
      </c>
      <c r="F15" s="12">
        <v>35</v>
      </c>
      <c r="G15" s="12">
        <v>35</v>
      </c>
      <c r="H15" s="12">
        <v>35</v>
      </c>
      <c r="I15" s="12">
        <v>35</v>
      </c>
      <c r="J15" s="12">
        <v>35</v>
      </c>
      <c r="K15" s="12">
        <v>35</v>
      </c>
      <c r="L15" s="12">
        <v>35</v>
      </c>
      <c r="M15" s="12">
        <v>35</v>
      </c>
      <c r="N15" s="12">
        <v>35</v>
      </c>
      <c r="O15" s="12">
        <v>35</v>
      </c>
      <c r="P15" s="12">
        <v>35</v>
      </c>
      <c r="Q15" s="12">
        <v>35</v>
      </c>
      <c r="R15" s="5"/>
      <c r="S15" s="5"/>
    </row>
    <row r="16" spans="1:19" ht="15" customHeight="1" x14ac:dyDescent="0.2">
      <c r="A16" s="13"/>
    </row>
    <row r="17" spans="1:18" ht="15" customHeight="1" x14ac:dyDescent="0.2">
      <c r="A17" s="14" t="s">
        <v>25</v>
      </c>
      <c r="B17" s="9">
        <f>(B9+B11)*(B15/100)</f>
        <v>21126.000000000004</v>
      </c>
      <c r="C17" s="9">
        <f t="shared" ref="C17:Q17" si="3">(C9+C11)*(C15/100)</f>
        <v>20685</v>
      </c>
      <c r="D17" s="9">
        <f t="shared" si="3"/>
        <v>24304.875</v>
      </c>
      <c r="E17" s="9">
        <f t="shared" si="3"/>
        <v>22338.75</v>
      </c>
      <c r="F17" s="9">
        <f t="shared" si="3"/>
        <v>25511.0625</v>
      </c>
      <c r="G17" s="9">
        <f t="shared" si="3"/>
        <v>24675</v>
      </c>
      <c r="H17" s="9">
        <f t="shared" si="3"/>
        <v>24953.25</v>
      </c>
      <c r="I17" s="9">
        <f t="shared" si="3"/>
        <v>24567.375</v>
      </c>
      <c r="J17" s="9">
        <f t="shared" si="3"/>
        <v>26972.399999999998</v>
      </c>
      <c r="K17" s="9">
        <f t="shared" si="3"/>
        <v>27407.625</v>
      </c>
      <c r="L17" s="9">
        <f t="shared" si="3"/>
        <v>25124.399999999998</v>
      </c>
      <c r="M17" s="9">
        <f t="shared" si="3"/>
        <v>26481</v>
      </c>
      <c r="N17" s="9">
        <f t="shared" si="3"/>
        <v>27979.875</v>
      </c>
      <c r="O17" s="9">
        <f t="shared" si="3"/>
        <v>19110</v>
      </c>
      <c r="P17" s="9">
        <f t="shared" si="3"/>
        <v>19678.96875</v>
      </c>
      <c r="Q17" s="9">
        <f t="shared" si="3"/>
        <v>19910.625</v>
      </c>
      <c r="R17" s="10">
        <f>SUM(B17:Q17)</f>
        <v>380826.20624999999</v>
      </c>
    </row>
    <row r="18" spans="1:18" ht="15" customHeight="1" x14ac:dyDescent="0.2">
      <c r="A18" s="15"/>
      <c r="D18" s="5"/>
      <c r="R18" s="9"/>
    </row>
    <row r="19" spans="1:18" ht="15" customHeight="1" x14ac:dyDescent="0.2">
      <c r="A19" s="18" t="s">
        <v>39</v>
      </c>
      <c r="B19" s="5"/>
      <c r="C19" s="5"/>
      <c r="D19" s="5"/>
      <c r="E19" s="5"/>
      <c r="F19" s="5"/>
      <c r="G19" s="5"/>
      <c r="H19" s="5"/>
      <c r="I19" s="5"/>
      <c r="J19" s="5">
        <v>490</v>
      </c>
      <c r="K19" s="5"/>
      <c r="L19" s="5"/>
      <c r="M19" s="5"/>
      <c r="N19" s="5"/>
      <c r="O19" s="5"/>
      <c r="P19" s="5">
        <v>292.87</v>
      </c>
      <c r="Q19" s="5"/>
      <c r="R19" s="10">
        <f t="shared" ref="R19:R20" si="4">SUM(B19:Q19)</f>
        <v>782.87</v>
      </c>
    </row>
    <row r="20" spans="1:18" ht="15" customHeight="1" x14ac:dyDescent="0.2">
      <c r="A20" s="19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>
        <v>1682.19</v>
      </c>
      <c r="R20" s="10">
        <f t="shared" si="4"/>
        <v>1682.19</v>
      </c>
    </row>
    <row r="21" spans="1:18" ht="15" customHeight="1" x14ac:dyDescent="0.2">
      <c r="A21" s="18">
        <v>44074</v>
      </c>
      <c r="B21" s="5"/>
      <c r="C21" s="5"/>
      <c r="D21" s="5"/>
      <c r="E21" s="5"/>
      <c r="F21" s="5"/>
      <c r="G21" s="5"/>
      <c r="H21" s="5"/>
      <c r="I21" s="5"/>
      <c r="J21" s="5">
        <v>348.51</v>
      </c>
      <c r="K21" s="5"/>
      <c r="L21" s="5">
        <v>1298.74</v>
      </c>
      <c r="M21" s="5"/>
      <c r="N21" s="5"/>
      <c r="O21" s="5"/>
      <c r="P21" s="5"/>
      <c r="Q21" s="5">
        <v>2729.89</v>
      </c>
      <c r="R21" s="10">
        <f>SUM(B21:Q21)</f>
        <v>4377.1399999999994</v>
      </c>
    </row>
    <row r="22" spans="1:18" ht="15" customHeight="1" x14ac:dyDescent="0.2">
      <c r="A22" s="19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10">
        <f t="shared" ref="R22:R44" si="5">SUM(B22:Q22)</f>
        <v>0</v>
      </c>
    </row>
    <row r="23" spans="1:18" ht="15" customHeight="1" x14ac:dyDescent="0.2">
      <c r="A23" s="18">
        <v>44104</v>
      </c>
      <c r="B23" s="5"/>
      <c r="C23" s="5"/>
      <c r="D23" s="5">
        <v>11429.68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10">
        <f t="shared" si="5"/>
        <v>11429.68</v>
      </c>
    </row>
    <row r="24" spans="1:18" ht="15" customHeight="1" x14ac:dyDescent="0.2">
      <c r="A24" s="19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10">
        <f t="shared" si="5"/>
        <v>0</v>
      </c>
    </row>
    <row r="25" spans="1:18" ht="15" customHeight="1" x14ac:dyDescent="0.2">
      <c r="A25" s="18">
        <v>44135</v>
      </c>
      <c r="B25" s="5"/>
      <c r="C25" s="5">
        <v>249</v>
      </c>
      <c r="D25" s="5"/>
      <c r="E25" s="5"/>
      <c r="F25" s="5"/>
      <c r="G25" s="5"/>
      <c r="H25" s="5"/>
      <c r="I25" s="5"/>
      <c r="J25" s="5">
        <v>2126.37</v>
      </c>
      <c r="K25" s="5"/>
      <c r="L25" s="5"/>
      <c r="M25" s="5"/>
      <c r="N25" s="5"/>
      <c r="O25" s="5"/>
      <c r="P25" s="5">
        <v>533.6</v>
      </c>
      <c r="Q25" s="5"/>
      <c r="R25" s="10">
        <f t="shared" si="5"/>
        <v>2908.97</v>
      </c>
    </row>
    <row r="26" spans="1:18" ht="15" customHeight="1" x14ac:dyDescent="0.2">
      <c r="A26" s="19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10">
        <f t="shared" si="5"/>
        <v>0</v>
      </c>
    </row>
    <row r="27" spans="1:18" ht="15" customHeight="1" x14ac:dyDescent="0.2">
      <c r="A27" s="18">
        <v>44165</v>
      </c>
      <c r="B27" s="5"/>
      <c r="C27" s="5">
        <v>729.76</v>
      </c>
      <c r="D27" s="5"/>
      <c r="E27" s="5"/>
      <c r="F27" s="5"/>
      <c r="G27" s="5">
        <v>1556.41</v>
      </c>
      <c r="H27" s="5"/>
      <c r="I27" s="5">
        <v>1407.91</v>
      </c>
      <c r="J27" s="5"/>
      <c r="K27" s="5"/>
      <c r="L27" s="5"/>
      <c r="M27" s="5"/>
      <c r="N27" s="5">
        <v>2170.38</v>
      </c>
      <c r="O27" s="5"/>
      <c r="P27" s="5"/>
      <c r="Q27" s="5"/>
      <c r="R27" s="10">
        <f t="shared" si="5"/>
        <v>5864.46</v>
      </c>
    </row>
    <row r="28" spans="1:18" ht="15" customHeight="1" x14ac:dyDescent="0.2">
      <c r="A28" s="19"/>
      <c r="B28" s="5"/>
      <c r="C28" s="5"/>
      <c r="D28" s="5"/>
      <c r="E28" s="5"/>
      <c r="F28" s="5"/>
      <c r="G28" s="5"/>
      <c r="H28" s="5"/>
      <c r="I28" s="5"/>
      <c r="J28" s="5"/>
      <c r="K28" s="5"/>
      <c r="L28" s="5">
        <v>363.3</v>
      </c>
      <c r="M28" s="5"/>
      <c r="N28" s="5"/>
      <c r="O28" s="5"/>
      <c r="P28" s="5"/>
      <c r="Q28" s="5">
        <v>1173.25</v>
      </c>
      <c r="R28" s="10">
        <f t="shared" si="5"/>
        <v>1536.55</v>
      </c>
    </row>
    <row r="29" spans="1:18" ht="15" customHeight="1" x14ac:dyDescent="0.2">
      <c r="A29" s="18">
        <v>44196</v>
      </c>
      <c r="B29" s="5"/>
      <c r="C29" s="5">
        <v>735.57</v>
      </c>
      <c r="D29" s="5">
        <v>1255.75</v>
      </c>
      <c r="E29" s="5"/>
      <c r="F29" s="5"/>
      <c r="G29" s="5"/>
      <c r="H29" s="5"/>
      <c r="I29" s="5">
        <v>1041.94</v>
      </c>
      <c r="J29" s="5"/>
      <c r="K29" s="5"/>
      <c r="L29" s="5">
        <v>548.92999999999995</v>
      </c>
      <c r="M29" s="5"/>
      <c r="N29" s="5"/>
      <c r="O29" s="5"/>
      <c r="P29" s="5"/>
      <c r="Q29" s="5">
        <v>2182.5700000000002</v>
      </c>
      <c r="R29" s="10">
        <f t="shared" si="5"/>
        <v>5764.76</v>
      </c>
    </row>
    <row r="30" spans="1:18" ht="15" customHeight="1" x14ac:dyDescent="0.2">
      <c r="A30" s="19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>
        <v>3489.1</v>
      </c>
      <c r="R30" s="10">
        <f t="shared" si="5"/>
        <v>3489.1</v>
      </c>
    </row>
    <row r="31" spans="1:18" ht="15" customHeight="1" x14ac:dyDescent="0.2">
      <c r="A31" s="18">
        <v>44227</v>
      </c>
      <c r="B31" s="5">
        <v>7704.93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>
        <v>356.49</v>
      </c>
      <c r="R31" s="10">
        <f t="shared" si="5"/>
        <v>8061.42</v>
      </c>
    </row>
    <row r="32" spans="1:18" ht="15" customHeight="1" x14ac:dyDescent="0.2">
      <c r="A32" s="19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10">
        <f t="shared" si="5"/>
        <v>0</v>
      </c>
    </row>
    <row r="33" spans="1:18" ht="15" customHeight="1" x14ac:dyDescent="0.2">
      <c r="A33" s="18">
        <v>44255</v>
      </c>
      <c r="B33" s="5"/>
      <c r="C33" s="5"/>
      <c r="D33" s="5">
        <v>753.63</v>
      </c>
      <c r="E33" s="5"/>
      <c r="F33" s="5"/>
      <c r="G33" s="5"/>
      <c r="H33" s="5"/>
      <c r="I33" s="5"/>
      <c r="J33" s="5">
        <v>162.49</v>
      </c>
      <c r="K33" s="5"/>
      <c r="L33" s="5"/>
      <c r="M33" s="5"/>
      <c r="N33" s="5"/>
      <c r="O33" s="5"/>
      <c r="P33" s="5"/>
      <c r="Q33" s="5"/>
      <c r="R33" s="10">
        <f t="shared" si="5"/>
        <v>916.12</v>
      </c>
    </row>
    <row r="34" spans="1:18" ht="15" customHeight="1" x14ac:dyDescent="0.2">
      <c r="A34" s="19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>
        <v>210.6</v>
      </c>
      <c r="R34" s="10">
        <f t="shared" si="5"/>
        <v>210.6</v>
      </c>
    </row>
    <row r="35" spans="1:18" ht="15" customHeight="1" x14ac:dyDescent="0.2">
      <c r="A35" s="18">
        <v>44286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>
        <v>1935.36</v>
      </c>
      <c r="N35" s="5">
        <v>178.5</v>
      </c>
      <c r="O35" s="5"/>
      <c r="P35" s="5"/>
      <c r="Q35" s="5">
        <v>172.04</v>
      </c>
      <c r="R35" s="10">
        <f t="shared" si="5"/>
        <v>2285.8999999999996</v>
      </c>
    </row>
    <row r="36" spans="1:18" ht="15" customHeight="1" x14ac:dyDescent="0.2">
      <c r="A36" s="19"/>
      <c r="B36" s="5"/>
      <c r="C36" s="5"/>
      <c r="D36" s="5"/>
      <c r="E36" s="5">
        <v>3036.73</v>
      </c>
      <c r="F36" s="5"/>
      <c r="G36" s="5"/>
      <c r="H36" s="5"/>
      <c r="I36" s="5"/>
      <c r="J36" s="5"/>
      <c r="K36" s="5"/>
      <c r="L36" s="5">
        <v>315.83999999999997</v>
      </c>
      <c r="M36" s="5">
        <v>1786.79</v>
      </c>
      <c r="N36" s="5"/>
      <c r="O36" s="5"/>
      <c r="P36" s="5"/>
      <c r="Q36" s="5">
        <v>3393.34</v>
      </c>
      <c r="R36" s="10">
        <f t="shared" si="5"/>
        <v>8532.7000000000007</v>
      </c>
    </row>
    <row r="37" spans="1:18" ht="15" customHeight="1" x14ac:dyDescent="0.2">
      <c r="A37" s="19"/>
      <c r="B37" s="5"/>
      <c r="C37" s="5"/>
      <c r="D37" s="5"/>
      <c r="E37" s="5"/>
      <c r="F37" s="5"/>
      <c r="G37" s="5"/>
      <c r="H37" s="5"/>
      <c r="I37" s="5"/>
      <c r="J37" s="5"/>
      <c r="K37" s="5"/>
      <c r="L37" s="5">
        <v>6543.88</v>
      </c>
      <c r="M37" s="5"/>
      <c r="N37" s="5"/>
      <c r="O37" s="5"/>
      <c r="P37" s="5"/>
      <c r="Q37" s="5"/>
      <c r="R37" s="10">
        <f t="shared" si="5"/>
        <v>6543.88</v>
      </c>
    </row>
    <row r="38" spans="1:18" ht="15" customHeight="1" x14ac:dyDescent="0.2">
      <c r="A38" s="18">
        <v>44316</v>
      </c>
      <c r="B38" s="5"/>
      <c r="C38" s="5">
        <v>11987.42</v>
      </c>
      <c r="D38" s="5">
        <v>6511.87</v>
      </c>
      <c r="E38" s="5">
        <v>9659.9</v>
      </c>
      <c r="F38" s="5"/>
      <c r="G38" s="5">
        <v>8587.16</v>
      </c>
      <c r="H38" s="5">
        <v>4305.66</v>
      </c>
      <c r="I38" s="5">
        <v>7592.22</v>
      </c>
      <c r="J38" s="5">
        <v>10770.37</v>
      </c>
      <c r="K38" s="5"/>
      <c r="L38" s="5">
        <v>318.57</v>
      </c>
      <c r="M38" s="5">
        <v>317.52</v>
      </c>
      <c r="N38" s="5">
        <v>3106.26</v>
      </c>
      <c r="O38" s="5"/>
      <c r="P38" s="5">
        <v>7810.21</v>
      </c>
      <c r="Q38" s="5">
        <v>2200.69</v>
      </c>
      <c r="R38" s="10">
        <f t="shared" si="5"/>
        <v>73167.85000000002</v>
      </c>
    </row>
    <row r="39" spans="1:18" ht="15" customHeight="1" x14ac:dyDescent="0.2">
      <c r="A39" s="19"/>
      <c r="B39" s="5"/>
      <c r="C39" s="5"/>
      <c r="D39" s="5"/>
      <c r="E39" s="5"/>
      <c r="F39" s="5"/>
      <c r="G39" s="5"/>
      <c r="H39" s="5"/>
      <c r="I39" s="5"/>
      <c r="J39" s="5"/>
      <c r="K39" s="5"/>
      <c r="L39" s="5">
        <v>7438.63</v>
      </c>
      <c r="M39" s="5"/>
      <c r="N39" s="5">
        <v>148.41</v>
      </c>
      <c r="O39" s="5"/>
      <c r="P39" s="5"/>
      <c r="Q39" s="5">
        <v>2320.4699999999998</v>
      </c>
      <c r="R39" s="10">
        <f t="shared" si="5"/>
        <v>9907.51</v>
      </c>
    </row>
    <row r="40" spans="1:18" ht="15" customHeight="1" x14ac:dyDescent="0.2">
      <c r="A40" s="19"/>
      <c r="B40" s="5"/>
      <c r="C40" s="5"/>
      <c r="D40" s="5"/>
      <c r="E40" s="5"/>
      <c r="F40" s="5"/>
      <c r="G40" s="5"/>
      <c r="H40" s="5"/>
      <c r="I40" s="5">
        <v>6867.83</v>
      </c>
      <c r="J40" s="5">
        <v>8983.9699999999993</v>
      </c>
      <c r="K40" s="5">
        <v>4592.0600000000004</v>
      </c>
      <c r="L40" s="5">
        <v>690.06</v>
      </c>
      <c r="M40" s="5"/>
      <c r="N40" s="5">
        <v>9735.17</v>
      </c>
      <c r="O40" s="5"/>
      <c r="P40" s="5"/>
      <c r="Q40" s="5"/>
      <c r="R40" s="10">
        <f t="shared" si="5"/>
        <v>30869.090000000004</v>
      </c>
    </row>
    <row r="41" spans="1:18" ht="15" customHeight="1" x14ac:dyDescent="0.2">
      <c r="A41" s="18">
        <v>44347</v>
      </c>
      <c r="B41" s="5"/>
      <c r="C41" s="5">
        <v>6983.25</v>
      </c>
      <c r="D41" s="5">
        <v>389.98</v>
      </c>
      <c r="E41" s="5">
        <v>9642.1200000000008</v>
      </c>
      <c r="F41" s="5"/>
      <c r="G41" s="5">
        <v>11845.58</v>
      </c>
      <c r="H41" s="5"/>
      <c r="I41" s="5"/>
      <c r="J41" s="5">
        <v>321.07</v>
      </c>
      <c r="K41" s="5">
        <v>9635.92</v>
      </c>
      <c r="L41" s="5"/>
      <c r="M41" s="5">
        <v>6391.65</v>
      </c>
      <c r="N41" s="5">
        <v>628.41999999999996</v>
      </c>
      <c r="O41" s="5"/>
      <c r="P41" s="5">
        <v>10947.34</v>
      </c>
      <c r="Q41" s="5"/>
      <c r="R41" s="10">
        <f t="shared" si="5"/>
        <v>56785.33</v>
      </c>
    </row>
    <row r="42" spans="1:18" ht="15" customHeight="1" x14ac:dyDescent="0.2">
      <c r="A42" s="19"/>
      <c r="B42" s="5"/>
      <c r="C42" s="5"/>
      <c r="D42" s="5"/>
      <c r="E42" s="5"/>
      <c r="F42" s="5"/>
      <c r="G42" s="5"/>
      <c r="H42" s="5">
        <v>14648.29</v>
      </c>
      <c r="I42" s="5"/>
      <c r="J42" s="5"/>
      <c r="K42" s="5"/>
      <c r="L42" s="5"/>
      <c r="M42" s="5">
        <v>2102.96</v>
      </c>
      <c r="N42" s="5"/>
      <c r="O42" s="5">
        <v>16135.52</v>
      </c>
      <c r="P42" s="5"/>
      <c r="Q42" s="5"/>
      <c r="R42" s="10">
        <f t="shared" si="5"/>
        <v>32886.770000000004</v>
      </c>
    </row>
    <row r="43" spans="1:18" ht="15" customHeight="1" x14ac:dyDescent="0.2">
      <c r="A43" s="18">
        <v>44377</v>
      </c>
      <c r="B43" s="5">
        <v>91.41</v>
      </c>
      <c r="C43" s="5"/>
      <c r="D43" s="5">
        <v>3963.97</v>
      </c>
      <c r="E43" s="5"/>
      <c r="F43" s="5">
        <v>25511.06</v>
      </c>
      <c r="G43" s="5">
        <v>2685.85</v>
      </c>
      <c r="H43" s="5">
        <v>5999.3</v>
      </c>
      <c r="I43" s="5">
        <v>1837.97</v>
      </c>
      <c r="J43" s="5">
        <v>1043.8499999999999</v>
      </c>
      <c r="K43" s="5">
        <v>7543.13</v>
      </c>
      <c r="L43" s="5">
        <v>7606.45</v>
      </c>
      <c r="M43" s="5">
        <v>6403.9</v>
      </c>
      <c r="N43" s="5">
        <v>5391.15</v>
      </c>
      <c r="O43" s="5">
        <v>1937.74</v>
      </c>
      <c r="P43" s="5"/>
      <c r="Q43" s="5"/>
      <c r="R43" s="10">
        <f t="shared" si="5"/>
        <v>70015.78</v>
      </c>
    </row>
    <row r="44" spans="1:18" ht="15" customHeight="1" x14ac:dyDescent="0.2">
      <c r="A44" s="15"/>
      <c r="B44" s="5">
        <v>13329.66</v>
      </c>
      <c r="C44" s="5"/>
      <c r="D44" s="5"/>
      <c r="E44" s="5"/>
      <c r="F44" s="5"/>
      <c r="G44" s="5"/>
      <c r="H44" s="5"/>
      <c r="I44" s="5">
        <v>5819.51</v>
      </c>
      <c r="J44" s="5">
        <v>2725.77</v>
      </c>
      <c r="K44" s="5">
        <v>764.33</v>
      </c>
      <c r="L44" s="5"/>
      <c r="M44" s="5">
        <v>1912.57</v>
      </c>
      <c r="N44" s="5">
        <v>6540.36</v>
      </c>
      <c r="O44" s="5">
        <v>1036.74</v>
      </c>
      <c r="P44" s="5"/>
      <c r="Q44" s="5"/>
      <c r="R44" s="10">
        <f t="shared" si="5"/>
        <v>32128.940000000002</v>
      </c>
    </row>
    <row r="45" spans="1:18" ht="15" customHeight="1" x14ac:dyDescent="0.2">
      <c r="A45" s="16" t="s">
        <v>38</v>
      </c>
      <c r="B45" s="5">
        <f xml:space="preserve"> $B$17 - B18 - B19 - B20 - B21 - B22 - B23 - B24 - B25 - B26 - B27 - B28 - B29 - B30 - B31 - B32 - B33 - B34 - B35 - B36 - B37 -B38 - B39 - B40 -B41 - B42 - B43 - B44</f>
        <v>0</v>
      </c>
      <c r="C45" s="5">
        <f xml:space="preserve"> $C$17 - C18 - C19 - C20 - C21 - C22 - C23 - C24 - C25 - C26 - C27 - C28 - C29 - C30 - C31 - C32 - C33 - C34 - C35 - C36 - C37 - C38 - C39 - C40 - C41 - C42 - C43 - C44</f>
        <v>1.8189894035458565E-12</v>
      </c>
      <c r="D45" s="5">
        <f>$D$17 - D18 - D19 - D20 - D21 - D22 - D23 - D24 - D25 - D26 - D27 - D28 - D29 - D30 - D31 - D32 - D33 - D34 - D35 - D36 - D37 - D38 - D39 - D40 - D41 - D42 - D43 - D44</f>
        <v>-4.9999999991996447E-3</v>
      </c>
      <c r="E45" s="5">
        <f xml:space="preserve"> $E$17 - E18 - E19 - E20 - E21 - E22 - E23 - E24 - E25 - E26 - E27 - E28 - E29 - E30 - E31 - E32 - E33 - E34 - E35 - E36 - E37 - E38 - E39 - E40 - E41 - E42 - E43 - E44</f>
        <v>0</v>
      </c>
      <c r="F45" s="5">
        <f xml:space="preserve"> $F$17 - F18 - F19 - F20 - F21 - F22 - F23 - F24 - F25 - F26 - F27 - F28 - F29 - F30 - F31 - F32 - F33 - F34 - F35 - F36 - F37 - F38 - F39 - F40 -F41 - F42 - F43 - F44</f>
        <v>2.4999999986903276E-3</v>
      </c>
      <c r="G45" s="5">
        <f xml:space="preserve"> $G$17 - G18 - G19 - G20 - G21 - G22 - G23 - G24 - G25 - G26 - G27 - G28 - G29 - G30 - G31 - G32 - G33 - G34 - G35 - G36 - G37 - G38 - G39 - G40 -G41 - G42 - G43 - G44</f>
        <v>4.5474735088646412E-13</v>
      </c>
      <c r="H45" s="5">
        <f xml:space="preserve"> $H$17 - H18 - H19 - H20 - H21 - H22 - H23 - H24 - H25 - H26 - H27 - H28 - H29 - H30 - H31 - H32 - H33 - H34 - H35 - H36 - H37 -H38 - H39 - H40 -H41 - H42 - H43 - H44</f>
        <v>-9.0949470177292824E-13</v>
      </c>
      <c r="I45" s="5">
        <f>$I$17 - I18 - I19 -I20 - I21 - I22 - I23 - I24 - I25 - I26 - I27 - I28 - I29 - I30 - I31 - I32 - I33 - I34 - I35 - I36 - I37 -I38 - I39 - I40 - I41 - I42 - I43 - I44</f>
        <v>-5.0000000001091394E-3</v>
      </c>
      <c r="J45" s="5">
        <f xml:space="preserve"> $J$17 - J18 - J19 - J20 - J21 - J22 - J23 - J24 - J25 - J26 - J27 - J28 - J29 - J30 - J31 - J32 - J33 - J34 - J35 - J36 - J37 - J38 - J39 - J40 - J41 - J42 - J43 - J44</f>
        <v>0</v>
      </c>
      <c r="K45" s="5">
        <f xml:space="preserve"> $K$17 - K18 - K19 - K20 - K21 - K22 - K23 - K24 - K25 - K26 - K27 - K28 - K29 - K30 - K31 - K32 - K33 - K34 - K35 - K36 - K37 - K38 - K39 - K40 -K41 - K42 - K43 - K44</f>
        <v>4872.1849999999986</v>
      </c>
      <c r="L45" s="5">
        <f xml:space="preserve"> $L$17 - L18 - L19 - L20 - L21 - L22 - L23 - L24 - L25 - L26 - L27 - L28 - L29 - L30 - L31 - L32 - L33 - L34 - L35 - L36 - L37 - L38 - L39 - L40 - L41 - L42 - L43 - L44</f>
        <v>-4.5474735088646412E-12</v>
      </c>
      <c r="M45" s="5">
        <f>M17-M19-M20-M21-M22-M23-M24-M25-M26-M27-M28-M29-M30-M31-M32-M33-M34-M35-M36-M37-M38-M39-M40-M41-M42-M43-M44</f>
        <v>5630.2499999999982</v>
      </c>
      <c r="N45" s="5">
        <f xml:space="preserve"> $N$17 - N18 - N19 - N20 - N21 - N22 - N23 - N24 - N25 - N26 - N27 - N28 - N29 - N30 - N31 - N32 - N33 - N34 - N35 - N36 - N37 - N38 - N39 - N40 - N41 - N42 - N43 - N44</f>
        <v>81.225000000001273</v>
      </c>
      <c r="O45" s="5">
        <f xml:space="preserve"> $O$17 - O18 - O19 - O20 - O21 - O22 - O23 - O24 - O25 - O26 - O27 - O28 - O29 - O30 - O31 - O32 - O33 - O34 - O35 - O36 - O37 -O38 - O39 - O40 -O41 - O42 - O43 - O44</f>
        <v>0</v>
      </c>
      <c r="P45" s="5">
        <f xml:space="preserve"> $P$17 - P18 - P19 - P20 - P21 - P22 - P23 - P24 - P25 - P26 - P27 - P28 - P29 - P30 - P31 - P32 - P33 - P34 - P35 - P36 - P37-P38 - P39 - P40 -P41 - P42 - P43 - P44</f>
        <v>94.948750000003201</v>
      </c>
      <c r="Q45" s="5">
        <f xml:space="preserve"> $Q$17 - Q18 - Q19 - Q20 - Q21 - Q22 - Q23 - Q24 - Q25 - Q26 - Q27 - Q28 - Q29 - Q30 - Q31 - Q32 - Q33 - Q34 - Q35 - Q36 - Q37 -Q38 - Q39 - Q40 - Q41 - Q42 - Q43 - Q44</f>
        <v>-4.99999999829015E-3</v>
      </c>
      <c r="R45" s="5">
        <f xml:space="preserve"> $R$17 - R18 - R19 - R20 - R21 - R22 - R23 - R24 - R25 - R26 - R27 - R28 - R29 - R30 - R31 - R32 - R33 - R34 - R35 - R36 - R37 - R38 - R39 - R40 -R41 - R42 - R43 - R44</f>
        <v>10678.596249999988</v>
      </c>
    </row>
    <row r="46" spans="1:18" ht="21" customHeight="1" x14ac:dyDescent="0.2">
      <c r="A46" s="15"/>
      <c r="B46" s="60" t="s">
        <v>52</v>
      </c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2"/>
    </row>
    <row r="47" spans="1:18" ht="21" customHeight="1" x14ac:dyDescent="0.2">
      <c r="A47" s="15"/>
      <c r="B47" s="63" t="s">
        <v>53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5"/>
    </row>
    <row r="48" spans="1:18" ht="21" customHeight="1" x14ac:dyDescent="0.2">
      <c r="A48" s="15"/>
      <c r="B48" s="57" t="s">
        <v>54</v>
      </c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9"/>
    </row>
    <row r="49" spans="1:1" x14ac:dyDescent="0.2">
      <c r="A49" s="15"/>
    </row>
    <row r="50" spans="1:1" x14ac:dyDescent="0.2">
      <c r="A50" s="15"/>
    </row>
    <row r="51" spans="1:1" x14ac:dyDescent="0.2">
      <c r="A51" s="15"/>
    </row>
    <row r="52" spans="1:1" x14ac:dyDescent="0.2">
      <c r="A52" s="15"/>
    </row>
    <row r="53" spans="1:1" x14ac:dyDescent="0.2">
      <c r="A53" s="15"/>
    </row>
    <row r="54" spans="1:1" x14ac:dyDescent="0.2">
      <c r="A54" s="15"/>
    </row>
    <row r="55" spans="1:1" x14ac:dyDescent="0.2">
      <c r="A55" s="15"/>
    </row>
    <row r="56" spans="1:1" x14ac:dyDescent="0.2">
      <c r="A56" s="15"/>
    </row>
    <row r="57" spans="1:1" x14ac:dyDescent="0.2">
      <c r="A57" s="15"/>
    </row>
    <row r="58" spans="1:1" x14ac:dyDescent="0.2">
      <c r="A58" s="15"/>
    </row>
    <row r="59" spans="1:1" x14ac:dyDescent="0.2">
      <c r="A59" s="15"/>
    </row>
    <row r="60" spans="1:1" x14ac:dyDescent="0.2">
      <c r="A60" s="15"/>
    </row>
    <row r="61" spans="1:1" x14ac:dyDescent="0.2">
      <c r="A61" s="15"/>
    </row>
    <row r="62" spans="1:1" x14ac:dyDescent="0.2">
      <c r="A62" s="15"/>
    </row>
    <row r="63" spans="1:1" x14ac:dyDescent="0.2">
      <c r="A63" s="15"/>
    </row>
    <row r="64" spans="1:1" x14ac:dyDescent="0.2">
      <c r="A64" s="15"/>
    </row>
    <row r="65" spans="1:1" x14ac:dyDescent="0.2">
      <c r="A65" s="15"/>
    </row>
    <row r="66" spans="1:1" x14ac:dyDescent="0.2">
      <c r="A66" s="15"/>
    </row>
    <row r="67" spans="1:1" x14ac:dyDescent="0.2">
      <c r="A67" s="15"/>
    </row>
    <row r="68" spans="1:1" x14ac:dyDescent="0.2">
      <c r="A68" s="15"/>
    </row>
    <row r="69" spans="1:1" x14ac:dyDescent="0.2">
      <c r="A69" s="15"/>
    </row>
    <row r="70" spans="1:1" x14ac:dyDescent="0.2">
      <c r="A70" s="15"/>
    </row>
    <row r="71" spans="1:1" x14ac:dyDescent="0.2">
      <c r="A71" s="15"/>
    </row>
    <row r="72" spans="1:1" x14ac:dyDescent="0.2">
      <c r="A72" s="15"/>
    </row>
    <row r="73" spans="1:1" x14ac:dyDescent="0.2">
      <c r="A73" s="15"/>
    </row>
    <row r="74" spans="1:1" x14ac:dyDescent="0.2">
      <c r="A74" s="15"/>
    </row>
    <row r="75" spans="1:1" x14ac:dyDescent="0.2">
      <c r="A75" s="15"/>
    </row>
    <row r="76" spans="1:1" x14ac:dyDescent="0.2">
      <c r="A76" s="15"/>
    </row>
    <row r="77" spans="1:1" x14ac:dyDescent="0.2">
      <c r="A77" s="15"/>
    </row>
    <row r="78" spans="1:1" x14ac:dyDescent="0.2">
      <c r="A78" s="15"/>
    </row>
    <row r="79" spans="1:1" x14ac:dyDescent="0.2">
      <c r="A79" s="15"/>
    </row>
    <row r="80" spans="1:1" x14ac:dyDescent="0.2">
      <c r="A80" s="15"/>
    </row>
    <row r="81" spans="1:1" x14ac:dyDescent="0.2">
      <c r="A81" s="15"/>
    </row>
    <row r="82" spans="1:1" x14ac:dyDescent="0.2">
      <c r="A82" s="15"/>
    </row>
    <row r="83" spans="1:1" x14ac:dyDescent="0.2">
      <c r="A83" s="15"/>
    </row>
    <row r="84" spans="1:1" x14ac:dyDescent="0.2">
      <c r="A84" s="15"/>
    </row>
    <row r="85" spans="1:1" x14ac:dyDescent="0.2">
      <c r="A85" s="15"/>
    </row>
    <row r="86" spans="1:1" x14ac:dyDescent="0.2">
      <c r="A86" s="15"/>
    </row>
    <row r="87" spans="1:1" x14ac:dyDescent="0.2">
      <c r="A87" s="15"/>
    </row>
    <row r="88" spans="1:1" x14ac:dyDescent="0.2">
      <c r="A88" s="15"/>
    </row>
    <row r="89" spans="1:1" x14ac:dyDescent="0.2">
      <c r="A89" s="15"/>
    </row>
    <row r="90" spans="1:1" x14ac:dyDescent="0.2">
      <c r="A90" s="15"/>
    </row>
    <row r="91" spans="1:1" x14ac:dyDescent="0.2">
      <c r="A91" s="15"/>
    </row>
    <row r="92" spans="1:1" x14ac:dyDescent="0.2">
      <c r="A92" s="15"/>
    </row>
    <row r="93" spans="1:1" x14ac:dyDescent="0.2">
      <c r="A93" s="15"/>
    </row>
    <row r="94" spans="1:1" x14ac:dyDescent="0.2">
      <c r="A94" s="15"/>
    </row>
    <row r="95" spans="1:1" x14ac:dyDescent="0.2">
      <c r="A95" s="15"/>
    </row>
    <row r="96" spans="1:1" x14ac:dyDescent="0.2">
      <c r="A96" s="15"/>
    </row>
    <row r="97" spans="1:1" x14ac:dyDescent="0.2">
      <c r="A97" s="15"/>
    </row>
    <row r="98" spans="1:1" x14ac:dyDescent="0.2">
      <c r="A98" s="15"/>
    </row>
    <row r="99" spans="1:1" x14ac:dyDescent="0.2">
      <c r="A99" s="15"/>
    </row>
    <row r="100" spans="1:1" x14ac:dyDescent="0.2">
      <c r="A100" s="15"/>
    </row>
    <row r="101" spans="1:1" x14ac:dyDescent="0.2">
      <c r="A101" s="15"/>
    </row>
    <row r="102" spans="1:1" x14ac:dyDescent="0.2">
      <c r="A102" s="15"/>
    </row>
    <row r="103" spans="1:1" x14ac:dyDescent="0.2">
      <c r="A103" s="15"/>
    </row>
    <row r="104" spans="1:1" x14ac:dyDescent="0.2">
      <c r="A104" s="15"/>
    </row>
    <row r="105" spans="1:1" x14ac:dyDescent="0.2">
      <c r="A105" s="15"/>
    </row>
    <row r="106" spans="1:1" x14ac:dyDescent="0.2">
      <c r="A106" s="15"/>
    </row>
    <row r="107" spans="1:1" x14ac:dyDescent="0.2">
      <c r="A107" s="15"/>
    </row>
    <row r="108" spans="1:1" x14ac:dyDescent="0.2">
      <c r="A108" s="15"/>
    </row>
    <row r="109" spans="1:1" x14ac:dyDescent="0.2">
      <c r="A109" s="15"/>
    </row>
    <row r="110" spans="1:1" x14ac:dyDescent="0.2">
      <c r="A110" s="15"/>
    </row>
    <row r="111" spans="1:1" x14ac:dyDescent="0.2">
      <c r="A111" s="15"/>
    </row>
    <row r="112" spans="1:1" x14ac:dyDescent="0.2">
      <c r="A112" s="15"/>
    </row>
    <row r="113" spans="1:1" x14ac:dyDescent="0.2">
      <c r="A113" s="15"/>
    </row>
    <row r="114" spans="1:1" x14ac:dyDescent="0.2">
      <c r="A114" s="15"/>
    </row>
    <row r="115" spans="1:1" x14ac:dyDescent="0.2">
      <c r="A115" s="15"/>
    </row>
    <row r="116" spans="1:1" x14ac:dyDescent="0.2">
      <c r="A116" s="15"/>
    </row>
    <row r="117" spans="1:1" x14ac:dyDescent="0.2">
      <c r="A117" s="15"/>
    </row>
    <row r="118" spans="1:1" x14ac:dyDescent="0.2">
      <c r="A118" s="15"/>
    </row>
    <row r="119" spans="1:1" x14ac:dyDescent="0.2">
      <c r="A119" s="15"/>
    </row>
    <row r="120" spans="1:1" x14ac:dyDescent="0.2">
      <c r="A120" s="15"/>
    </row>
    <row r="121" spans="1:1" x14ac:dyDescent="0.2">
      <c r="A121" s="15"/>
    </row>
    <row r="122" spans="1:1" x14ac:dyDescent="0.2">
      <c r="A122" s="15"/>
    </row>
    <row r="123" spans="1:1" x14ac:dyDescent="0.2">
      <c r="A123" s="15"/>
    </row>
    <row r="124" spans="1:1" x14ac:dyDescent="0.2">
      <c r="A124" s="15"/>
    </row>
    <row r="125" spans="1:1" x14ac:dyDescent="0.2">
      <c r="A125" s="15"/>
    </row>
    <row r="126" spans="1:1" x14ac:dyDescent="0.2">
      <c r="A126" s="15"/>
    </row>
    <row r="127" spans="1:1" x14ac:dyDescent="0.2">
      <c r="A127" s="15"/>
    </row>
    <row r="128" spans="1:1" x14ac:dyDescent="0.2">
      <c r="A128" s="15"/>
    </row>
    <row r="129" spans="1:1" x14ac:dyDescent="0.2">
      <c r="A129" s="15"/>
    </row>
    <row r="130" spans="1:1" x14ac:dyDescent="0.2">
      <c r="A130" s="15"/>
    </row>
    <row r="131" spans="1:1" x14ac:dyDescent="0.2">
      <c r="A131" s="15"/>
    </row>
    <row r="132" spans="1:1" x14ac:dyDescent="0.2">
      <c r="A132" s="15"/>
    </row>
    <row r="133" spans="1:1" x14ac:dyDescent="0.2">
      <c r="A133" s="15"/>
    </row>
    <row r="134" spans="1:1" x14ac:dyDescent="0.2">
      <c r="A134" s="15"/>
    </row>
    <row r="135" spans="1:1" x14ac:dyDescent="0.2">
      <c r="A135" s="15"/>
    </row>
    <row r="136" spans="1:1" x14ac:dyDescent="0.2">
      <c r="A136" s="15"/>
    </row>
    <row r="137" spans="1:1" x14ac:dyDescent="0.2">
      <c r="A137" s="15"/>
    </row>
    <row r="138" spans="1:1" x14ac:dyDescent="0.2">
      <c r="A138" s="15"/>
    </row>
    <row r="139" spans="1:1" x14ac:dyDescent="0.2">
      <c r="A139" s="15"/>
    </row>
    <row r="140" spans="1:1" x14ac:dyDescent="0.2">
      <c r="A140" s="15"/>
    </row>
    <row r="141" spans="1:1" x14ac:dyDescent="0.2">
      <c r="A141" s="15"/>
    </row>
    <row r="142" spans="1:1" x14ac:dyDescent="0.2">
      <c r="A142" s="15"/>
    </row>
    <row r="143" spans="1:1" x14ac:dyDescent="0.2">
      <c r="A143" s="15"/>
    </row>
  </sheetData>
  <mergeCells count="4">
    <mergeCell ref="B48:Q48"/>
    <mergeCell ref="A1:R1"/>
    <mergeCell ref="B46:Q46"/>
    <mergeCell ref="B47:Q47"/>
  </mergeCells>
  <conditionalFormatting sqref="B45:Q45">
    <cfRule type="cellIs" dxfId="2" priority="1" stopIfTrue="1" operator="between">
      <formula>1</formula>
      <formula>-0.01</formula>
    </cfRule>
  </conditionalFormatting>
  <pageMargins left="0" right="0" top="0.5" bottom="0.25" header="0.3" footer="0.3"/>
  <pageSetup scale="63" orientation="landscape" r:id="rId1"/>
  <ignoredErrors>
    <ignoredError sqref="R21 R41:R43 R38:R39 R23:R3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7B935-5AB2-4DE1-9817-A4F07DA42CC5}">
  <dimension ref="A1:S145"/>
  <sheetViews>
    <sheetView workbookViewId="0">
      <pane ySplit="2" topLeftCell="A17" activePane="bottomLeft" state="frozen"/>
      <selection pane="bottomLeft" activeCell="K44" sqref="K44"/>
    </sheetView>
  </sheetViews>
  <sheetFormatPr defaultRowHeight="12.75" x14ac:dyDescent="0.2"/>
  <cols>
    <col min="1" max="1" width="21" customWidth="1"/>
    <col min="2" max="17" width="10.7109375" customWidth="1"/>
    <col min="18" max="18" width="16.28515625" customWidth="1"/>
  </cols>
  <sheetData>
    <row r="1" spans="1:19" ht="15" customHeight="1" x14ac:dyDescent="0.2">
      <c r="A1" s="56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19" ht="15" customHeight="1" x14ac:dyDescent="0.2">
      <c r="A2" s="1"/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7" t="s">
        <v>8</v>
      </c>
      <c r="J2" s="17" t="s">
        <v>9</v>
      </c>
      <c r="K2" s="17" t="s">
        <v>10</v>
      </c>
      <c r="L2" s="17" t="s">
        <v>11</v>
      </c>
      <c r="M2" s="17" t="s">
        <v>12</v>
      </c>
      <c r="N2" s="17" t="s">
        <v>13</v>
      </c>
      <c r="O2" s="17" t="s">
        <v>14</v>
      </c>
      <c r="P2" s="17" t="s">
        <v>15</v>
      </c>
      <c r="Q2" s="17" t="s">
        <v>16</v>
      </c>
      <c r="R2" s="17" t="s">
        <v>17</v>
      </c>
    </row>
    <row r="3" spans="1:19" ht="15" customHeight="1" x14ac:dyDescent="0.2">
      <c r="A3" s="2" t="s">
        <v>18</v>
      </c>
      <c r="B3" s="3">
        <v>40</v>
      </c>
      <c r="C3" s="3">
        <v>40</v>
      </c>
      <c r="D3" s="3">
        <v>47</v>
      </c>
      <c r="E3" s="3">
        <v>46</v>
      </c>
      <c r="F3" s="3">
        <v>46.5</v>
      </c>
      <c r="G3" s="3">
        <v>50</v>
      </c>
      <c r="H3" s="3">
        <v>49</v>
      </c>
      <c r="I3" s="3">
        <v>49</v>
      </c>
      <c r="J3" s="3">
        <v>52</v>
      </c>
      <c r="K3" s="3">
        <v>53</v>
      </c>
      <c r="L3" s="3">
        <v>48</v>
      </c>
      <c r="M3" s="3">
        <v>52</v>
      </c>
      <c r="N3" s="3">
        <v>51</v>
      </c>
      <c r="O3" s="3">
        <v>40</v>
      </c>
      <c r="P3" s="3">
        <v>39.25</v>
      </c>
      <c r="Q3" s="3">
        <v>41</v>
      </c>
      <c r="R3" s="3">
        <f>SUM(B3:Q3)</f>
        <v>743.75</v>
      </c>
    </row>
    <row r="4" spans="1:19" ht="15" customHeight="1" x14ac:dyDescent="0.2">
      <c r="A4" s="2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"/>
      <c r="S4" s="24"/>
    </row>
    <row r="5" spans="1:19" ht="15" customHeight="1" x14ac:dyDescent="0.2">
      <c r="A5" s="2" t="s">
        <v>19</v>
      </c>
      <c r="B5" s="6">
        <v>90</v>
      </c>
      <c r="C5" s="6">
        <v>90</v>
      </c>
      <c r="D5" s="6">
        <v>90</v>
      </c>
      <c r="E5" s="6">
        <v>90</v>
      </c>
      <c r="F5" s="6">
        <v>90</v>
      </c>
      <c r="G5" s="6">
        <v>90</v>
      </c>
      <c r="H5" s="6">
        <v>90</v>
      </c>
      <c r="I5" s="6">
        <v>90</v>
      </c>
      <c r="J5" s="6">
        <v>90</v>
      </c>
      <c r="K5" s="6">
        <v>90</v>
      </c>
      <c r="L5" s="6">
        <v>90</v>
      </c>
      <c r="M5" s="6">
        <v>90</v>
      </c>
      <c r="N5" s="6">
        <v>90</v>
      </c>
      <c r="O5" s="6">
        <v>90</v>
      </c>
      <c r="P5" s="6">
        <v>90</v>
      </c>
      <c r="Q5" s="6">
        <v>90</v>
      </c>
      <c r="R5" s="5"/>
      <c r="S5" s="24"/>
    </row>
    <row r="6" spans="1:19" ht="15" customHeight="1" x14ac:dyDescent="0.2">
      <c r="A6" s="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5"/>
      <c r="S6" s="24"/>
    </row>
    <row r="7" spans="1:19" ht="15" customHeight="1" x14ac:dyDescent="0.2">
      <c r="A7" s="7" t="s">
        <v>20</v>
      </c>
      <c r="B7" s="8">
        <v>16.600000000000001</v>
      </c>
      <c r="C7" s="8">
        <v>16.25</v>
      </c>
      <c r="D7" s="8">
        <v>16.25</v>
      </c>
      <c r="E7" s="8">
        <v>15.25</v>
      </c>
      <c r="F7" s="8">
        <v>17.25</v>
      </c>
      <c r="G7" s="8">
        <v>15.5</v>
      </c>
      <c r="H7" s="8">
        <v>16</v>
      </c>
      <c r="I7" s="8">
        <v>15.75</v>
      </c>
      <c r="J7" s="8">
        <v>16.3</v>
      </c>
      <c r="K7" s="8">
        <v>16.25</v>
      </c>
      <c r="L7" s="8">
        <v>16.45</v>
      </c>
      <c r="M7" s="8">
        <v>16</v>
      </c>
      <c r="N7" s="8">
        <v>17.25</v>
      </c>
      <c r="O7" s="8">
        <v>15</v>
      </c>
      <c r="P7" s="8">
        <v>15.75</v>
      </c>
      <c r="Q7" s="8">
        <v>15.25</v>
      </c>
      <c r="R7" s="5"/>
      <c r="S7" s="24"/>
    </row>
    <row r="8" spans="1:19" ht="15" customHeight="1" x14ac:dyDescent="0.2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5"/>
      <c r="S8" s="24"/>
    </row>
    <row r="9" spans="1:19" ht="25.5" x14ac:dyDescent="0.2">
      <c r="A9" s="53" t="s">
        <v>21</v>
      </c>
      <c r="B9" s="9">
        <f>B3 * B5 * B7/12*8</f>
        <v>39840.000000000007</v>
      </c>
      <c r="C9" s="9">
        <f>C3 * C5 * C7/12*8</f>
        <v>39000</v>
      </c>
      <c r="D9" s="9">
        <f t="shared" ref="D9:Q9" si="0">D3 * D5 * D7/12*8</f>
        <v>45825</v>
      </c>
      <c r="E9" s="9">
        <f t="shared" si="0"/>
        <v>42090</v>
      </c>
      <c r="F9" s="9">
        <f t="shared" si="0"/>
        <v>48127.5</v>
      </c>
      <c r="G9" s="9">
        <f t="shared" si="0"/>
        <v>46500</v>
      </c>
      <c r="H9" s="9">
        <f t="shared" si="0"/>
        <v>47040</v>
      </c>
      <c r="I9" s="9">
        <f t="shared" si="0"/>
        <v>46305</v>
      </c>
      <c r="J9" s="9">
        <f t="shared" si="0"/>
        <v>50856</v>
      </c>
      <c r="K9" s="9">
        <f t="shared" si="0"/>
        <v>51675</v>
      </c>
      <c r="L9" s="9">
        <f t="shared" si="0"/>
        <v>47376</v>
      </c>
      <c r="M9" s="9">
        <f t="shared" si="0"/>
        <v>49920</v>
      </c>
      <c r="N9" s="9">
        <f t="shared" si="0"/>
        <v>52785</v>
      </c>
      <c r="O9" s="9">
        <f t="shared" si="0"/>
        <v>36000</v>
      </c>
      <c r="P9" s="9">
        <f t="shared" si="0"/>
        <v>37091.25</v>
      </c>
      <c r="Q9" s="9">
        <f t="shared" si="0"/>
        <v>37515</v>
      </c>
      <c r="R9" s="10">
        <f>SUM(B9:Q9)</f>
        <v>717945.75</v>
      </c>
      <c r="S9" s="24"/>
    </row>
    <row r="10" spans="1:19" ht="15" customHeight="1" x14ac:dyDescent="0.2">
      <c r="A10" s="2"/>
      <c r="B10" s="9"/>
      <c r="C10" s="9"/>
      <c r="D10" s="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24"/>
    </row>
    <row r="11" spans="1:19" ht="15" customHeight="1" x14ac:dyDescent="0.2">
      <c r="A11" s="2" t="s">
        <v>22</v>
      </c>
      <c r="B11" s="9">
        <f>B3*B5*(B7+0.5)/12*4</f>
        <v>20520.000000000004</v>
      </c>
      <c r="C11" s="9">
        <f>C3*C5*(C7+0.5)/12*4</f>
        <v>20100</v>
      </c>
      <c r="D11" s="9">
        <f t="shared" ref="D11:Q11" si="1">D3*D5*(D7+0.5)/12*4</f>
        <v>23617.5</v>
      </c>
      <c r="E11" s="9">
        <f t="shared" si="1"/>
        <v>21735</v>
      </c>
      <c r="F11" s="9">
        <f t="shared" si="1"/>
        <v>24761.25</v>
      </c>
      <c r="G11" s="9">
        <f t="shared" si="1"/>
        <v>24000</v>
      </c>
      <c r="H11" s="9">
        <f t="shared" si="1"/>
        <v>24255</v>
      </c>
      <c r="I11" s="9">
        <f t="shared" si="1"/>
        <v>23887.5</v>
      </c>
      <c r="J11" s="9">
        <f t="shared" si="1"/>
        <v>26208</v>
      </c>
      <c r="K11" s="9">
        <f t="shared" si="1"/>
        <v>26632.5</v>
      </c>
      <c r="L11" s="9">
        <f t="shared" si="1"/>
        <v>24408</v>
      </c>
      <c r="M11" s="9">
        <f t="shared" si="1"/>
        <v>25740</v>
      </c>
      <c r="N11" s="9">
        <f t="shared" si="1"/>
        <v>27157.5</v>
      </c>
      <c r="O11" s="9">
        <f t="shared" si="1"/>
        <v>18600</v>
      </c>
      <c r="P11" s="9">
        <f t="shared" si="1"/>
        <v>19134.375</v>
      </c>
      <c r="Q11" s="9">
        <f t="shared" si="1"/>
        <v>19372.5</v>
      </c>
      <c r="R11" s="10">
        <f>SUM(B11:Q11)</f>
        <v>370129.125</v>
      </c>
      <c r="S11" s="24"/>
    </row>
    <row r="12" spans="1:19" ht="15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5"/>
      <c r="S12" s="24"/>
    </row>
    <row r="13" spans="1:19" ht="15" customHeight="1" x14ac:dyDescent="0.2">
      <c r="A13" s="2" t="s">
        <v>23</v>
      </c>
      <c r="B13" s="11">
        <f>SUM(B9:B12)</f>
        <v>60360.000000000015</v>
      </c>
      <c r="C13" s="11">
        <f t="shared" ref="C13:Q13" si="2">SUM(C9:C12)</f>
        <v>59100</v>
      </c>
      <c r="D13" s="11">
        <f t="shared" si="2"/>
        <v>69442.5</v>
      </c>
      <c r="E13" s="11">
        <f t="shared" si="2"/>
        <v>63825</v>
      </c>
      <c r="F13" s="11">
        <f t="shared" si="2"/>
        <v>72888.75</v>
      </c>
      <c r="G13" s="11">
        <f t="shared" si="2"/>
        <v>70500</v>
      </c>
      <c r="H13" s="11">
        <f t="shared" si="2"/>
        <v>71295</v>
      </c>
      <c r="I13" s="11">
        <f t="shared" si="2"/>
        <v>70192.5</v>
      </c>
      <c r="J13" s="11">
        <f t="shared" si="2"/>
        <v>77064</v>
      </c>
      <c r="K13" s="11">
        <f t="shared" si="2"/>
        <v>78307.5</v>
      </c>
      <c r="L13" s="11">
        <f t="shared" si="2"/>
        <v>71784</v>
      </c>
      <c r="M13" s="11">
        <f t="shared" si="2"/>
        <v>75660</v>
      </c>
      <c r="N13" s="11">
        <f t="shared" si="2"/>
        <v>79942.5</v>
      </c>
      <c r="O13" s="11">
        <f t="shared" si="2"/>
        <v>54600</v>
      </c>
      <c r="P13" s="11">
        <f t="shared" si="2"/>
        <v>56225.625</v>
      </c>
      <c r="Q13" s="11">
        <f t="shared" si="2"/>
        <v>56887.5</v>
      </c>
      <c r="R13" s="5">
        <f>SUM(B13:Q13)</f>
        <v>1088074.875</v>
      </c>
      <c r="S13" s="24"/>
    </row>
    <row r="14" spans="1:19" ht="15" customHeight="1" x14ac:dyDescent="0.2">
      <c r="A14" s="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5"/>
      <c r="S14" s="24"/>
    </row>
    <row r="15" spans="1:19" ht="15" customHeight="1" x14ac:dyDescent="0.2">
      <c r="A15" s="7" t="s">
        <v>24</v>
      </c>
      <c r="B15" s="12">
        <v>35</v>
      </c>
      <c r="C15" s="12">
        <v>35</v>
      </c>
      <c r="D15" s="12">
        <v>35</v>
      </c>
      <c r="E15" s="12">
        <v>35</v>
      </c>
      <c r="F15" s="12">
        <v>35</v>
      </c>
      <c r="G15" s="12">
        <v>35</v>
      </c>
      <c r="H15" s="12">
        <v>35</v>
      </c>
      <c r="I15" s="12">
        <v>35</v>
      </c>
      <c r="J15" s="12">
        <v>35</v>
      </c>
      <c r="K15" s="12">
        <v>35</v>
      </c>
      <c r="L15" s="12">
        <v>35</v>
      </c>
      <c r="M15" s="12">
        <v>35</v>
      </c>
      <c r="N15" s="12">
        <v>35</v>
      </c>
      <c r="O15" s="12">
        <v>35</v>
      </c>
      <c r="P15" s="12">
        <v>35</v>
      </c>
      <c r="Q15" s="12">
        <v>35</v>
      </c>
      <c r="R15" s="5"/>
      <c r="S15" s="24"/>
    </row>
    <row r="16" spans="1:19" ht="15" customHeight="1" x14ac:dyDescent="0.2">
      <c r="A16" s="1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5" customHeight="1" x14ac:dyDescent="0.2">
      <c r="A17" s="14" t="s">
        <v>25</v>
      </c>
      <c r="B17" s="9">
        <f>(B9+B11)*(B15/100)</f>
        <v>21126.000000000004</v>
      </c>
      <c r="C17" s="9">
        <f t="shared" ref="C17:Q17" si="3">(C9+C11)*(C15/100)</f>
        <v>20685</v>
      </c>
      <c r="D17" s="9">
        <f t="shared" si="3"/>
        <v>24304.875</v>
      </c>
      <c r="E17" s="9">
        <f t="shared" si="3"/>
        <v>22338.75</v>
      </c>
      <c r="F17" s="9">
        <f t="shared" si="3"/>
        <v>25511.0625</v>
      </c>
      <c r="G17" s="9">
        <f t="shared" si="3"/>
        <v>24675</v>
      </c>
      <c r="H17" s="9">
        <f t="shared" si="3"/>
        <v>24953.25</v>
      </c>
      <c r="I17" s="9">
        <f t="shared" si="3"/>
        <v>24567.375</v>
      </c>
      <c r="J17" s="9">
        <f t="shared" si="3"/>
        <v>26972.399999999998</v>
      </c>
      <c r="K17" s="9">
        <f t="shared" si="3"/>
        <v>27407.625</v>
      </c>
      <c r="L17" s="9">
        <f t="shared" si="3"/>
        <v>25124.399999999998</v>
      </c>
      <c r="M17" s="9">
        <f t="shared" si="3"/>
        <v>26481</v>
      </c>
      <c r="N17" s="9">
        <f t="shared" si="3"/>
        <v>27979.875</v>
      </c>
      <c r="O17" s="9">
        <f t="shared" si="3"/>
        <v>19110</v>
      </c>
      <c r="P17" s="9">
        <f t="shared" si="3"/>
        <v>19678.96875</v>
      </c>
      <c r="Q17" s="9">
        <f t="shared" si="3"/>
        <v>19910.625</v>
      </c>
      <c r="R17" s="10">
        <f>SUM(B17:Q17)</f>
        <v>380826.20624999999</v>
      </c>
    </row>
    <row r="18" spans="1:18" ht="15" customHeight="1" x14ac:dyDescent="0.2">
      <c r="A18" s="15"/>
      <c r="B18" s="1"/>
      <c r="C18" s="1"/>
      <c r="D18" s="5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9"/>
    </row>
    <row r="19" spans="1:18" ht="15" customHeight="1" x14ac:dyDescent="0.2">
      <c r="A19" s="18">
        <v>44408</v>
      </c>
      <c r="B19" s="5"/>
      <c r="C19" s="5">
        <v>1470.38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10">
        <f t="shared" ref="R19:R20" si="4">SUM(B19:Q19)</f>
        <v>1470.38</v>
      </c>
    </row>
    <row r="20" spans="1:18" ht="15" customHeight="1" x14ac:dyDescent="0.2">
      <c r="A20" s="19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>
        <v>10980.43</v>
      </c>
      <c r="R20" s="10">
        <f t="shared" si="4"/>
        <v>10980.43</v>
      </c>
    </row>
    <row r="21" spans="1:18" ht="15" customHeight="1" x14ac:dyDescent="0.2">
      <c r="A21" s="18">
        <v>44439</v>
      </c>
      <c r="B21" s="5"/>
      <c r="C21" s="5"/>
      <c r="D21" s="5">
        <v>1709.37</v>
      </c>
      <c r="E21" s="5"/>
      <c r="F21" s="5"/>
      <c r="G21" s="5"/>
      <c r="H21" s="5"/>
      <c r="I21" s="5"/>
      <c r="J21" s="5">
        <v>691.01</v>
      </c>
      <c r="K21" s="5"/>
      <c r="L21" s="5">
        <v>2228.02</v>
      </c>
      <c r="M21" s="5"/>
      <c r="N21" s="5"/>
      <c r="O21" s="5"/>
      <c r="P21" s="5">
        <v>186.9</v>
      </c>
      <c r="Q21" s="5">
        <v>2087.2800000000002</v>
      </c>
      <c r="R21" s="10">
        <f>SUM(B21:Q21)</f>
        <v>6902.58</v>
      </c>
    </row>
    <row r="22" spans="1:18" ht="15" customHeight="1" x14ac:dyDescent="0.2">
      <c r="A22" s="19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10">
        <f t="shared" ref="R22:R47" si="5">SUM(B22:Q22)</f>
        <v>0</v>
      </c>
    </row>
    <row r="23" spans="1:18" ht="15" customHeight="1" x14ac:dyDescent="0.2">
      <c r="A23" s="18">
        <v>44469</v>
      </c>
      <c r="B23" s="5"/>
      <c r="C23" s="5"/>
      <c r="D23" s="5"/>
      <c r="E23" s="5"/>
      <c r="F23" s="5"/>
      <c r="G23" s="5"/>
      <c r="H23" s="5"/>
      <c r="I23" s="5">
        <v>1081.75</v>
      </c>
      <c r="J23" s="5"/>
      <c r="K23" s="5"/>
      <c r="L23" s="5"/>
      <c r="M23" s="5"/>
      <c r="N23" s="5">
        <v>3217.65</v>
      </c>
      <c r="O23" s="5"/>
      <c r="P23" s="5">
        <v>2542.4</v>
      </c>
      <c r="Q23" s="5"/>
      <c r="R23" s="10">
        <f t="shared" si="5"/>
        <v>6841.7999999999993</v>
      </c>
    </row>
    <row r="24" spans="1:18" ht="15" customHeight="1" x14ac:dyDescent="0.2">
      <c r="A24" s="19"/>
      <c r="B24" s="5"/>
      <c r="C24" s="5"/>
      <c r="D24" s="5"/>
      <c r="E24" s="5"/>
      <c r="F24" s="5"/>
      <c r="G24" s="5"/>
      <c r="H24" s="5"/>
      <c r="I24" s="5"/>
      <c r="J24" s="5"/>
      <c r="K24" s="5"/>
      <c r="L24" s="5">
        <v>550.84</v>
      </c>
      <c r="M24" s="5"/>
      <c r="N24" s="5"/>
      <c r="O24" s="5"/>
      <c r="P24" s="5"/>
      <c r="Q24" s="5"/>
      <c r="R24" s="10">
        <f t="shared" si="5"/>
        <v>550.84</v>
      </c>
    </row>
    <row r="25" spans="1:18" ht="15" customHeight="1" x14ac:dyDescent="0.2">
      <c r="A25" s="18">
        <v>44500</v>
      </c>
      <c r="B25" s="5"/>
      <c r="C25" s="5"/>
      <c r="D25" s="5"/>
      <c r="E25" s="5"/>
      <c r="F25" s="5"/>
      <c r="G25" s="5">
        <v>2312.5700000000002</v>
      </c>
      <c r="H25" s="5"/>
      <c r="I25" s="5">
        <v>834.56</v>
      </c>
      <c r="J25" s="5"/>
      <c r="K25" s="5"/>
      <c r="L25" s="5">
        <v>2072.12</v>
      </c>
      <c r="M25" s="5"/>
      <c r="N25" s="5">
        <v>558.58000000000004</v>
      </c>
      <c r="O25" s="5"/>
      <c r="P25" s="5"/>
      <c r="Q25" s="5"/>
      <c r="R25" s="10">
        <f t="shared" si="5"/>
        <v>5777.83</v>
      </c>
    </row>
    <row r="26" spans="1:18" ht="15" customHeight="1" x14ac:dyDescent="0.2">
      <c r="A26" s="19"/>
      <c r="B26" s="5"/>
      <c r="C26" s="5"/>
      <c r="D26" s="5"/>
      <c r="E26" s="5">
        <v>459.28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10">
        <f t="shared" si="5"/>
        <v>459.28</v>
      </c>
    </row>
    <row r="27" spans="1:18" ht="15" customHeight="1" x14ac:dyDescent="0.2">
      <c r="A27" s="18">
        <v>44530</v>
      </c>
      <c r="B27" s="5"/>
      <c r="C27" s="5"/>
      <c r="D27" s="5"/>
      <c r="E27" s="5">
        <v>1638.39</v>
      </c>
      <c r="F27" s="5"/>
      <c r="G27" s="5"/>
      <c r="H27" s="5"/>
      <c r="I27" s="5">
        <v>3239.58</v>
      </c>
      <c r="J27" s="5"/>
      <c r="K27" s="5">
        <v>329.62</v>
      </c>
      <c r="L27" s="5"/>
      <c r="M27" s="5"/>
      <c r="N27" s="5">
        <v>370.82</v>
      </c>
      <c r="O27" s="5"/>
      <c r="P27" s="5">
        <v>356.55</v>
      </c>
      <c r="Q27" s="5"/>
      <c r="R27" s="10">
        <f t="shared" si="5"/>
        <v>5934.96</v>
      </c>
    </row>
    <row r="28" spans="1:18" ht="15" customHeight="1" x14ac:dyDescent="0.2">
      <c r="A28" s="19"/>
      <c r="B28" s="5"/>
      <c r="C28" s="5">
        <v>3937</v>
      </c>
      <c r="D28" s="5"/>
      <c r="E28" s="5"/>
      <c r="F28" s="5">
        <v>1351.55</v>
      </c>
      <c r="G28" s="5"/>
      <c r="H28" s="5"/>
      <c r="I28" s="5"/>
      <c r="J28" s="5"/>
      <c r="K28" s="5"/>
      <c r="L28" s="5">
        <v>186.53</v>
      </c>
      <c r="M28" s="5"/>
      <c r="N28" s="5"/>
      <c r="O28" s="5"/>
      <c r="P28" s="5"/>
      <c r="Q28" s="5"/>
      <c r="R28" s="10">
        <f t="shared" si="5"/>
        <v>5475.08</v>
      </c>
    </row>
    <row r="29" spans="1:18" ht="15" customHeight="1" x14ac:dyDescent="0.2">
      <c r="A29" s="18">
        <v>44561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>
        <v>382.94</v>
      </c>
      <c r="M29" s="5"/>
      <c r="N29" s="5"/>
      <c r="O29" s="5"/>
      <c r="P29" s="5"/>
      <c r="Q29" s="5"/>
      <c r="R29" s="10">
        <f t="shared" si="5"/>
        <v>382.94</v>
      </c>
    </row>
    <row r="30" spans="1:18" ht="15" customHeight="1" x14ac:dyDescent="0.2">
      <c r="A30" s="19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>
        <v>908.25</v>
      </c>
      <c r="R30" s="10">
        <f t="shared" si="5"/>
        <v>908.25</v>
      </c>
    </row>
    <row r="31" spans="1:18" ht="15" customHeight="1" x14ac:dyDescent="0.2">
      <c r="A31" s="18">
        <v>44592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>
        <v>1820.46</v>
      </c>
      <c r="R31" s="10">
        <f t="shared" si="5"/>
        <v>1820.46</v>
      </c>
    </row>
    <row r="32" spans="1:18" ht="15" customHeight="1" x14ac:dyDescent="0.2">
      <c r="A32" s="19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10">
        <f t="shared" si="5"/>
        <v>0</v>
      </c>
    </row>
    <row r="33" spans="1:18" ht="15" customHeight="1" x14ac:dyDescent="0.2">
      <c r="A33" s="18">
        <v>44620</v>
      </c>
      <c r="B33" s="5"/>
      <c r="C33" s="5"/>
      <c r="D33" s="5"/>
      <c r="E33" s="5"/>
      <c r="F33" s="5"/>
      <c r="G33" s="5"/>
      <c r="H33" s="5"/>
      <c r="I33" s="5"/>
      <c r="J33" s="5"/>
      <c r="K33" s="5">
        <v>334.13</v>
      </c>
      <c r="L33" s="5"/>
      <c r="M33" s="5"/>
      <c r="N33" s="5"/>
      <c r="O33" s="5"/>
      <c r="P33" s="5"/>
      <c r="Q33" s="5"/>
      <c r="R33" s="10">
        <f t="shared" si="5"/>
        <v>334.13</v>
      </c>
    </row>
    <row r="34" spans="1:18" ht="15" customHeight="1" x14ac:dyDescent="0.2">
      <c r="A34" s="19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10">
        <f t="shared" si="5"/>
        <v>0</v>
      </c>
    </row>
    <row r="35" spans="1:18" ht="15" customHeight="1" x14ac:dyDescent="0.2">
      <c r="A35" s="18">
        <v>44651</v>
      </c>
      <c r="B35" s="5"/>
      <c r="C35" s="5">
        <v>2254.59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10">
        <f t="shared" si="5"/>
        <v>2254.59</v>
      </c>
    </row>
    <row r="36" spans="1:18" ht="15" customHeight="1" x14ac:dyDescent="0.2">
      <c r="A36" s="19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10">
        <f t="shared" si="5"/>
        <v>0</v>
      </c>
    </row>
    <row r="37" spans="1:18" ht="15" customHeight="1" x14ac:dyDescent="0.2">
      <c r="A37" s="19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10">
        <f t="shared" si="5"/>
        <v>0</v>
      </c>
    </row>
    <row r="38" spans="1:18" ht="15" customHeight="1" x14ac:dyDescent="0.2">
      <c r="A38" s="18">
        <v>44681</v>
      </c>
      <c r="B38" s="5">
        <v>5292.02</v>
      </c>
      <c r="C38" s="5">
        <v>13023.03</v>
      </c>
      <c r="D38" s="5"/>
      <c r="E38" s="5"/>
      <c r="F38" s="5"/>
      <c r="G38" s="5">
        <v>21150.01</v>
      </c>
      <c r="H38" s="5"/>
      <c r="I38" s="5">
        <v>2009.84</v>
      </c>
      <c r="J38" s="5"/>
      <c r="K38" s="5">
        <f>2449.37*35%</f>
        <v>857.27949999999987</v>
      </c>
      <c r="L38" s="5">
        <v>2602.16</v>
      </c>
      <c r="M38" s="5">
        <v>1851.33</v>
      </c>
      <c r="N38" s="5"/>
      <c r="O38" s="5">
        <v>5383.48</v>
      </c>
      <c r="P38" s="5">
        <v>12297.95</v>
      </c>
      <c r="Q38" s="5">
        <v>4114.21</v>
      </c>
      <c r="R38" s="10">
        <f t="shared" si="5"/>
        <v>68581.309499999988</v>
      </c>
    </row>
    <row r="39" spans="1:18" ht="15" customHeight="1" x14ac:dyDescent="0.2">
      <c r="A39" s="19"/>
      <c r="B39" s="5"/>
      <c r="C39" s="5"/>
      <c r="D39" s="5"/>
      <c r="E39" s="5"/>
      <c r="F39" s="5"/>
      <c r="G39" s="5"/>
      <c r="H39" s="5"/>
      <c r="I39" s="5"/>
      <c r="J39" s="5">
        <v>266.49</v>
      </c>
      <c r="K39" s="5"/>
      <c r="L39" s="5"/>
      <c r="M39" s="5"/>
      <c r="N39" s="5"/>
      <c r="O39" s="5"/>
      <c r="P39" s="5"/>
      <c r="Q39" s="5"/>
      <c r="R39" s="10">
        <f t="shared" si="5"/>
        <v>266.49</v>
      </c>
    </row>
    <row r="40" spans="1:18" ht="15" customHeight="1" x14ac:dyDescent="0.2">
      <c r="A40" s="19"/>
      <c r="B40" s="5"/>
      <c r="C40" s="5"/>
      <c r="D40" s="5"/>
      <c r="E40" s="5"/>
      <c r="F40" s="5"/>
      <c r="G40" s="5"/>
      <c r="H40" s="5"/>
      <c r="I40" s="5"/>
      <c r="J40" s="5">
        <v>1484.96</v>
      </c>
      <c r="K40" s="5"/>
      <c r="L40" s="5"/>
      <c r="M40" s="5"/>
      <c r="N40" s="5"/>
      <c r="O40" s="5">
        <v>11426.03</v>
      </c>
      <c r="P40" s="5"/>
      <c r="Q40" s="5"/>
      <c r="R40" s="10">
        <f t="shared" si="5"/>
        <v>12910.990000000002</v>
      </c>
    </row>
    <row r="41" spans="1:18" ht="15" customHeight="1" x14ac:dyDescent="0.2">
      <c r="A41" s="18">
        <v>44712</v>
      </c>
      <c r="B41" s="5"/>
      <c r="C41" s="5"/>
      <c r="D41" s="5"/>
      <c r="E41" s="5">
        <v>6855.59</v>
      </c>
      <c r="F41" s="5"/>
      <c r="G41" s="5">
        <v>1212.42</v>
      </c>
      <c r="H41" s="5"/>
      <c r="I41" s="5">
        <v>12435.07</v>
      </c>
      <c r="J41" s="5">
        <v>10461.290000000001</v>
      </c>
      <c r="K41" s="5"/>
      <c r="L41" s="5">
        <v>3968.14</v>
      </c>
      <c r="M41" s="5">
        <v>9101.9599999999991</v>
      </c>
      <c r="N41" s="5">
        <v>3695.18</v>
      </c>
      <c r="O41" s="5">
        <v>2300.4899999999998</v>
      </c>
      <c r="P41" s="5">
        <v>4295.17</v>
      </c>
      <c r="Q41" s="5"/>
      <c r="R41" s="10">
        <f t="shared" si="5"/>
        <v>54325.31</v>
      </c>
    </row>
    <row r="42" spans="1:18" ht="15" customHeight="1" x14ac:dyDescent="0.2">
      <c r="A42" s="19"/>
      <c r="B42" s="5"/>
      <c r="C42" s="5"/>
      <c r="D42" s="5"/>
      <c r="E42" s="5"/>
      <c r="F42" s="5"/>
      <c r="G42" s="5"/>
      <c r="H42" s="5">
        <v>15812.69</v>
      </c>
      <c r="I42" s="5"/>
      <c r="J42" s="5">
        <v>12416.8</v>
      </c>
      <c r="K42" s="5"/>
      <c r="L42" s="5">
        <v>5422.65</v>
      </c>
      <c r="M42" s="5"/>
      <c r="N42" s="5"/>
      <c r="O42" s="5"/>
      <c r="P42" s="5"/>
      <c r="Q42" s="5"/>
      <c r="R42" s="10">
        <f t="shared" si="5"/>
        <v>33652.14</v>
      </c>
    </row>
    <row r="43" spans="1:18" ht="15" customHeight="1" x14ac:dyDescent="0.2">
      <c r="A43" s="18">
        <v>44742</v>
      </c>
      <c r="B43" s="5">
        <v>15833.98</v>
      </c>
      <c r="C43" s="5"/>
      <c r="D43" s="5">
        <v>22595.51</v>
      </c>
      <c r="E43" s="5">
        <v>13385.49</v>
      </c>
      <c r="F43" s="5">
        <v>12607.88</v>
      </c>
      <c r="G43" s="5"/>
      <c r="H43" s="5">
        <v>5807.57</v>
      </c>
      <c r="I43" s="5">
        <v>4966.58</v>
      </c>
      <c r="J43" s="5">
        <v>1651.85</v>
      </c>
      <c r="K43" s="5">
        <v>8852.0400000000009</v>
      </c>
      <c r="L43" s="5">
        <v>7711</v>
      </c>
      <c r="M43" s="5">
        <v>6760.34</v>
      </c>
      <c r="N43" s="5">
        <v>8748.64</v>
      </c>
      <c r="O43" s="5"/>
      <c r="P43" s="5"/>
      <c r="Q43" s="5"/>
      <c r="R43" s="10">
        <f t="shared" si="5"/>
        <v>108920.87999999999</v>
      </c>
    </row>
    <row r="44" spans="1:18" ht="15" customHeight="1" x14ac:dyDescent="0.2">
      <c r="A44" s="18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>
        <v>7950.83</v>
      </c>
      <c r="O44" s="5"/>
      <c r="P44" s="5"/>
      <c r="Q44" s="5"/>
      <c r="R44" s="10"/>
    </row>
    <row r="45" spans="1:18" ht="15" customHeight="1" x14ac:dyDescent="0.2">
      <c r="A45" s="18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>
        <v>1649.21</v>
      </c>
      <c r="O45" s="5"/>
      <c r="P45" s="5"/>
      <c r="Q45" s="5"/>
      <c r="R45" s="10"/>
    </row>
    <row r="46" spans="1:18" ht="15" customHeight="1" x14ac:dyDescent="0.2">
      <c r="A46" s="18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>
        <v>375.59</v>
      </c>
      <c r="O46" s="5"/>
      <c r="P46" s="5"/>
      <c r="Q46" s="5"/>
      <c r="R46" s="10"/>
    </row>
    <row r="47" spans="1:18" ht="15" customHeight="1" x14ac:dyDescent="0.2">
      <c r="A47" s="15"/>
      <c r="B47" s="5"/>
      <c r="C47" s="5"/>
      <c r="D47" s="5"/>
      <c r="E47" s="5"/>
      <c r="F47" s="5"/>
      <c r="G47" s="5"/>
      <c r="H47" s="5">
        <v>3332.99</v>
      </c>
      <c r="I47" s="5"/>
      <c r="J47" s="5"/>
      <c r="K47" s="5"/>
      <c r="L47" s="5"/>
      <c r="M47" s="5">
        <v>5778.32</v>
      </c>
      <c r="N47" s="5"/>
      <c r="O47" s="5"/>
      <c r="P47" s="5"/>
      <c r="Q47" s="5"/>
      <c r="R47" s="10">
        <f t="shared" si="5"/>
        <v>9111.31</v>
      </c>
    </row>
    <row r="48" spans="1:18" ht="15" customHeight="1" x14ac:dyDescent="0.2">
      <c r="A48" s="16" t="s">
        <v>38</v>
      </c>
      <c r="B48" s="5">
        <f xml:space="preserve"> $B$17 - B18 - B19 - B20 - B21 - B22 - B23 - B24 - B25 - B26 - B27 - B28 - B29 - B30 - B31 - B32 - B33 - B34 - B35 - B36 - B37 -B38 - B39 - B40 -B41 - B42 - B43 - B47</f>
        <v>3.637978807091713E-12</v>
      </c>
      <c r="C48" s="5">
        <f xml:space="preserve"> $C$17 - C18 - C19 - C20 - C21 - C22 - C23 - C24 - C25 - C26 - C27 - C28 - C29 - C30 - C31 - C32 - C33 - C34 - C35 - C36 - C37 - C38 - C39 - C40 - C41 - C42 - C43 - C47</f>
        <v>-1.8189894035458565E-12</v>
      </c>
      <c r="D48" s="5">
        <f>$D$17 - D18 - D19 - D20 - D21 - D22 - D23 - D24 - D25 - D26 - D27 - D28 - D29 - D30 - D31 - D32 - D33 - D34 - D35 - D36 - D37 - D38 - D39 - D40 - D41 - D42 - D43 - D47</f>
        <v>-4.9999999973806553E-3</v>
      </c>
      <c r="E48" s="5">
        <f xml:space="preserve"> $E$17 - E18 - E19 - E20 - E21 - E22 - E23 - E24 - E25 - E26 - E27 - E28 - E29 - E30 - E31 - E32 - E33 - E34 - E35 - E36 - E37 - E38 - E39 - E40 - E41 - E42 - E43 - E47</f>
        <v>1.8189894035458565E-12</v>
      </c>
      <c r="F48" s="5">
        <f xml:space="preserve"> $F$17 - F18 - F19 - F20 - F21 - F22 - F23 - F24 - F25 - F26 - F27 - F28 - F29 - F30 - F31 - F32 - F33 - F34 - F35 - F36 - F37 - F38 - F39 - F40 -F41 - F42 - F43 - F47</f>
        <v>11551.632500000002</v>
      </c>
      <c r="G48" s="5">
        <f xml:space="preserve"> $G$17 - G18 - G19 - G20 - G21 - G22 - G23 - G24 - G25 - G26 - G27 - G28 - G29 - G30 - G31 - G32 - G33 - G34 - G35 - G36 - G37 - G38 - G39 - G40 -G41 - G42 - G43 - G47</f>
        <v>1.8189894035458565E-12</v>
      </c>
      <c r="H48" s="5">
        <f xml:space="preserve"> $H$17 - H18 - H19 - H20 - H21 - H22 - H23 - H24 - H25 - H26 - H27 - H28 - H29 - H30 - H31 - H32 - H33 - H34 - H35 - H36 - H37 -H38 - H39 - H40 -H41 - H42 - H43 - H47</f>
        <v>0</v>
      </c>
      <c r="I48" s="5">
        <f>$I$17 - I18 - I19 -I20 - I21 - I22 - I23 - I24 - I25 - I26 - I27 - I28 - I29 - I30 - I31 - I32 - I33 - I34 - I35 - I36 - I37 -I38 - I39 - I40 - I41 - I42 - I43 - I47</f>
        <v>-4.9999999991996447E-3</v>
      </c>
      <c r="J48" s="5">
        <f xml:space="preserve"> $J$17 - J18 - J19 - J20 - J21 - J22 - J23 - J24 - J25 - J26 - J27 - J28 - J29 - J30 - J31 - J32 - J33 - J34 - J35 - J36 - J37 - J38 - J39 - J40 - J41 - J42 - J43 - J47</f>
        <v>-1.3642420526593924E-12</v>
      </c>
      <c r="K48" s="5">
        <f xml:space="preserve"> $K$17 - K18 - K19 - K20 - K21 - K22 - K23 - K24 - K25 - K26 - K27 - K28 - K29 - K30 - K31 - K32 - K33 - K34 - K35 - K36 - K37 - K38 - K39 - K40 -K41 - K42 - K43 - K47</f>
        <v>17034.555499999999</v>
      </c>
      <c r="L48" s="5">
        <f xml:space="preserve"> $L$17 - L18 - L19 - L20 - L21 - L22 - L23 - L24 - L25 - L26 - L27 - L28 - L29 - L30 - L31 - L32 - L33 - L34 - L35 - L36 - L37 - L38 - L39 - L40 - L41 - L42 - L43 - L47</f>
        <v>1.8189894035458565E-12</v>
      </c>
      <c r="M48" s="5">
        <f>M17-M19-M20-M21-M22-M23-M24-M25-M26-M27-M28-M29-M30-M31-M32-M33-M34-M35-M36-M37-M38-M39-M40-M41-M42-M43-M47</f>
        <v>2989.0499999999993</v>
      </c>
      <c r="N48" s="5">
        <f xml:space="preserve"> $N$17 - N18 - N19 - N20 - N21 - N22 - N23 - N24 - N25 - N26 - N27 - N28 - N29 - N30 - N31 - N32 - N33 - N34 - N35 - N36 - N37 - N38 - N39 - N40 - N41 - N42 - N43 - N44-N45-N46-N47</f>
        <v>1413.3749999999975</v>
      </c>
      <c r="O48" s="5">
        <f xml:space="preserve"> $O$17 - O18 - O19 - O20 - O21 - O22 - O23 - O24 - O25 - O26 - O27 - O28 - O29 - O30 - O31 - O32 - O33 - O34 - O35 - O36 - O37 -O38 - O39 - O40 -O41 - O42 - O43 - O47</f>
        <v>0</v>
      </c>
      <c r="P48" s="5">
        <f xml:space="preserve"> $P$17 - P18 - P19 - P20 - P21 - P22 - P23 - P24 - P25 - P26 - P27 - P28 - P29 - P30 - P31 - P32 - P33 - P34 - P35 - P36 - P37-P38 - P39 - P40 -P41 - P42 - P43 - P47</f>
        <v>-1.2500000029831426E-3</v>
      </c>
      <c r="Q48" s="5">
        <v>0</v>
      </c>
      <c r="R48" s="5">
        <f xml:space="preserve"> $R$17 - R18 - R19 - R20 - R21 - R22 - R23 - R24 - R25 - R26 - R27 - R28 - R29 - R30 - R31 - R32 - R33 - R34 - R35 - R36 - R37 - R38 - R39 - R40 -R41 - R42 - R43 - R47</f>
        <v>42964.226749999871</v>
      </c>
    </row>
    <row r="49" spans="1:18" ht="21" customHeight="1" x14ac:dyDescent="0.2">
      <c r="A49" s="15"/>
      <c r="B49" s="66" t="s">
        <v>56</v>
      </c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1"/>
    </row>
    <row r="50" spans="1:18" ht="21" customHeight="1" x14ac:dyDescent="0.2">
      <c r="A50" s="15"/>
      <c r="B50" s="67" t="s">
        <v>53</v>
      </c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1"/>
    </row>
    <row r="51" spans="1:18" ht="21" customHeight="1" x14ac:dyDescent="0.2">
      <c r="A51" s="15"/>
      <c r="B51" s="68" t="s">
        <v>54</v>
      </c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1"/>
    </row>
    <row r="52" spans="1:18" ht="29.25" customHeight="1" x14ac:dyDescent="0.2">
      <c r="A52" s="33"/>
    </row>
    <row r="53" spans="1:18" ht="29.25" customHeight="1" x14ac:dyDescent="0.2">
      <c r="A53" s="33"/>
    </row>
    <row r="54" spans="1:18" x14ac:dyDescent="0.2">
      <c r="A54" s="33"/>
    </row>
    <row r="55" spans="1:18" x14ac:dyDescent="0.2">
      <c r="A55" s="33"/>
    </row>
    <row r="56" spans="1:18" x14ac:dyDescent="0.2">
      <c r="A56" s="33"/>
    </row>
    <row r="57" spans="1:18" x14ac:dyDescent="0.2">
      <c r="A57" s="33"/>
    </row>
    <row r="58" spans="1:18" x14ac:dyDescent="0.2">
      <c r="A58" s="33"/>
    </row>
    <row r="59" spans="1:18" x14ac:dyDescent="0.2">
      <c r="A59" s="33"/>
    </row>
    <row r="60" spans="1:18" x14ac:dyDescent="0.2">
      <c r="A60" s="33"/>
    </row>
    <row r="61" spans="1:18" x14ac:dyDescent="0.2">
      <c r="A61" s="33"/>
    </row>
    <row r="62" spans="1:18" x14ac:dyDescent="0.2">
      <c r="A62" s="33"/>
    </row>
    <row r="63" spans="1:18" x14ac:dyDescent="0.2">
      <c r="A63" s="33"/>
    </row>
    <row r="64" spans="1:18" x14ac:dyDescent="0.2">
      <c r="A64" s="33"/>
    </row>
    <row r="65" spans="1:1" x14ac:dyDescent="0.2">
      <c r="A65" s="33"/>
    </row>
    <row r="66" spans="1:1" x14ac:dyDescent="0.2">
      <c r="A66" s="33"/>
    </row>
    <row r="67" spans="1:1" x14ac:dyDescent="0.2">
      <c r="A67" s="33"/>
    </row>
    <row r="68" spans="1:1" x14ac:dyDescent="0.2">
      <c r="A68" s="33"/>
    </row>
    <row r="69" spans="1:1" x14ac:dyDescent="0.2">
      <c r="A69" s="33"/>
    </row>
    <row r="70" spans="1:1" x14ac:dyDescent="0.2">
      <c r="A70" s="33"/>
    </row>
    <row r="71" spans="1:1" x14ac:dyDescent="0.2">
      <c r="A71" s="33"/>
    </row>
    <row r="72" spans="1:1" x14ac:dyDescent="0.2">
      <c r="A72" s="33"/>
    </row>
    <row r="73" spans="1:1" x14ac:dyDescent="0.2">
      <c r="A73" s="33"/>
    </row>
    <row r="74" spans="1:1" x14ac:dyDescent="0.2">
      <c r="A74" s="33"/>
    </row>
    <row r="75" spans="1:1" x14ac:dyDescent="0.2">
      <c r="A75" s="33"/>
    </row>
    <row r="76" spans="1:1" x14ac:dyDescent="0.2">
      <c r="A76" s="33"/>
    </row>
    <row r="77" spans="1:1" x14ac:dyDescent="0.2">
      <c r="A77" s="33"/>
    </row>
    <row r="78" spans="1:1" x14ac:dyDescent="0.2">
      <c r="A78" s="33"/>
    </row>
    <row r="79" spans="1:1" x14ac:dyDescent="0.2">
      <c r="A79" s="33"/>
    </row>
    <row r="80" spans="1:1" x14ac:dyDescent="0.2">
      <c r="A80" s="33"/>
    </row>
    <row r="81" spans="1:1" x14ac:dyDescent="0.2">
      <c r="A81" s="33"/>
    </row>
    <row r="82" spans="1:1" x14ac:dyDescent="0.2">
      <c r="A82" s="33"/>
    </row>
    <row r="83" spans="1:1" x14ac:dyDescent="0.2">
      <c r="A83" s="33"/>
    </row>
    <row r="84" spans="1:1" x14ac:dyDescent="0.2">
      <c r="A84" s="33"/>
    </row>
    <row r="85" spans="1:1" x14ac:dyDescent="0.2">
      <c r="A85" s="33"/>
    </row>
    <row r="86" spans="1:1" x14ac:dyDescent="0.2">
      <c r="A86" s="33"/>
    </row>
    <row r="87" spans="1:1" x14ac:dyDescent="0.2">
      <c r="A87" s="33"/>
    </row>
    <row r="88" spans="1:1" x14ac:dyDescent="0.2">
      <c r="A88" s="33"/>
    </row>
    <row r="89" spans="1:1" x14ac:dyDescent="0.2">
      <c r="A89" s="33"/>
    </row>
    <row r="90" spans="1:1" x14ac:dyDescent="0.2">
      <c r="A90" s="33"/>
    </row>
    <row r="91" spans="1:1" x14ac:dyDescent="0.2">
      <c r="A91" s="33"/>
    </row>
    <row r="92" spans="1:1" x14ac:dyDescent="0.2">
      <c r="A92" s="33"/>
    </row>
    <row r="93" spans="1:1" x14ac:dyDescent="0.2">
      <c r="A93" s="33"/>
    </row>
    <row r="94" spans="1:1" x14ac:dyDescent="0.2">
      <c r="A94" s="33"/>
    </row>
    <row r="95" spans="1:1" x14ac:dyDescent="0.2">
      <c r="A95" s="33"/>
    </row>
    <row r="96" spans="1:1" x14ac:dyDescent="0.2">
      <c r="A96" s="33"/>
    </row>
    <row r="97" spans="1:1" x14ac:dyDescent="0.2">
      <c r="A97" s="33"/>
    </row>
    <row r="98" spans="1:1" x14ac:dyDescent="0.2">
      <c r="A98" s="33"/>
    </row>
    <row r="99" spans="1:1" x14ac:dyDescent="0.2">
      <c r="A99" s="33"/>
    </row>
    <row r="100" spans="1:1" x14ac:dyDescent="0.2">
      <c r="A100" s="33"/>
    </row>
    <row r="101" spans="1:1" x14ac:dyDescent="0.2">
      <c r="A101" s="33"/>
    </row>
    <row r="102" spans="1:1" x14ac:dyDescent="0.2">
      <c r="A102" s="33"/>
    </row>
    <row r="103" spans="1:1" x14ac:dyDescent="0.2">
      <c r="A103" s="33"/>
    </row>
    <row r="104" spans="1:1" x14ac:dyDescent="0.2">
      <c r="A104" s="33"/>
    </row>
    <row r="105" spans="1:1" x14ac:dyDescent="0.2">
      <c r="A105" s="33"/>
    </row>
    <row r="106" spans="1:1" x14ac:dyDescent="0.2">
      <c r="A106" s="33"/>
    </row>
    <row r="107" spans="1:1" x14ac:dyDescent="0.2">
      <c r="A107" s="33"/>
    </row>
    <row r="108" spans="1:1" x14ac:dyDescent="0.2">
      <c r="A108" s="33"/>
    </row>
    <row r="109" spans="1:1" x14ac:dyDescent="0.2">
      <c r="A109" s="33"/>
    </row>
    <row r="110" spans="1:1" x14ac:dyDescent="0.2">
      <c r="A110" s="33"/>
    </row>
    <row r="111" spans="1:1" x14ac:dyDescent="0.2">
      <c r="A111" s="33"/>
    </row>
    <row r="112" spans="1:1" x14ac:dyDescent="0.2">
      <c r="A112" s="33"/>
    </row>
    <row r="113" spans="1:1" x14ac:dyDescent="0.2">
      <c r="A113" s="33"/>
    </row>
    <row r="114" spans="1:1" x14ac:dyDescent="0.2">
      <c r="A114" s="33"/>
    </row>
    <row r="115" spans="1:1" x14ac:dyDescent="0.2">
      <c r="A115" s="33"/>
    </row>
    <row r="116" spans="1:1" x14ac:dyDescent="0.2">
      <c r="A116" s="33"/>
    </row>
    <row r="117" spans="1:1" x14ac:dyDescent="0.2">
      <c r="A117" s="33"/>
    </row>
    <row r="118" spans="1:1" x14ac:dyDescent="0.2">
      <c r="A118" s="33"/>
    </row>
    <row r="119" spans="1:1" x14ac:dyDescent="0.2">
      <c r="A119" s="33"/>
    </row>
    <row r="120" spans="1:1" x14ac:dyDescent="0.2">
      <c r="A120" s="33"/>
    </row>
    <row r="121" spans="1:1" x14ac:dyDescent="0.2">
      <c r="A121" s="33"/>
    </row>
    <row r="122" spans="1:1" x14ac:dyDescent="0.2">
      <c r="A122" s="33"/>
    </row>
    <row r="123" spans="1:1" x14ac:dyDescent="0.2">
      <c r="A123" s="33"/>
    </row>
    <row r="124" spans="1:1" x14ac:dyDescent="0.2">
      <c r="A124" s="33"/>
    </row>
    <row r="125" spans="1:1" x14ac:dyDescent="0.2">
      <c r="A125" s="33"/>
    </row>
    <row r="126" spans="1:1" x14ac:dyDescent="0.2">
      <c r="A126" s="33"/>
    </row>
    <row r="127" spans="1:1" x14ac:dyDescent="0.2">
      <c r="A127" s="33"/>
    </row>
    <row r="128" spans="1:1" x14ac:dyDescent="0.2">
      <c r="A128" s="33"/>
    </row>
    <row r="129" spans="1:1" x14ac:dyDescent="0.2">
      <c r="A129" s="33"/>
    </row>
    <row r="130" spans="1:1" x14ac:dyDescent="0.2">
      <c r="A130" s="33"/>
    </row>
    <row r="131" spans="1:1" x14ac:dyDescent="0.2">
      <c r="A131" s="33"/>
    </row>
    <row r="132" spans="1:1" x14ac:dyDescent="0.2">
      <c r="A132" s="33"/>
    </row>
    <row r="133" spans="1:1" x14ac:dyDescent="0.2">
      <c r="A133" s="33"/>
    </row>
    <row r="134" spans="1:1" x14ac:dyDescent="0.2">
      <c r="A134" s="33"/>
    </row>
    <row r="135" spans="1:1" x14ac:dyDescent="0.2">
      <c r="A135" s="33"/>
    </row>
    <row r="136" spans="1:1" x14ac:dyDescent="0.2">
      <c r="A136" s="33"/>
    </row>
    <row r="137" spans="1:1" x14ac:dyDescent="0.2">
      <c r="A137" s="33"/>
    </row>
    <row r="138" spans="1:1" x14ac:dyDescent="0.2">
      <c r="A138" s="33"/>
    </row>
    <row r="139" spans="1:1" x14ac:dyDescent="0.2">
      <c r="A139" s="33"/>
    </row>
    <row r="140" spans="1:1" x14ac:dyDescent="0.2">
      <c r="A140" s="33"/>
    </row>
    <row r="141" spans="1:1" x14ac:dyDescent="0.2">
      <c r="A141" s="33"/>
    </row>
    <row r="142" spans="1:1" x14ac:dyDescent="0.2">
      <c r="A142" s="33"/>
    </row>
    <row r="143" spans="1:1" x14ac:dyDescent="0.2">
      <c r="A143" s="33"/>
    </row>
    <row r="144" spans="1:1" x14ac:dyDescent="0.2">
      <c r="A144" s="33"/>
    </row>
    <row r="145" spans="1:1" x14ac:dyDescent="0.2">
      <c r="A145" s="33"/>
    </row>
  </sheetData>
  <mergeCells count="4">
    <mergeCell ref="A1:R1"/>
    <mergeCell ref="B49:Q49"/>
    <mergeCell ref="B50:Q50"/>
    <mergeCell ref="B51:Q51"/>
  </mergeCells>
  <conditionalFormatting sqref="B48:Q48">
    <cfRule type="cellIs" dxfId="1" priority="1" stopIfTrue="1" operator="between">
      <formula>1</formula>
      <formula>-0.01</formula>
    </cfRule>
  </conditionalFormatting>
  <printOptions gridLines="1"/>
  <pageMargins left="0" right="0" top="0" bottom="0" header="0.3" footer="0.3"/>
  <pageSetup scale="6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949D1-EC73-4F61-A300-B77F603AF1CE}">
  <dimension ref="A1:S143"/>
  <sheetViews>
    <sheetView tabSelected="1" workbookViewId="0">
      <pane ySplit="2" topLeftCell="A9" activePane="bottomLeft" state="frozen"/>
      <selection pane="bottomLeft" activeCell="G26" sqref="G26"/>
    </sheetView>
  </sheetViews>
  <sheetFormatPr defaultRowHeight="12.75" x14ac:dyDescent="0.2"/>
  <cols>
    <col min="1" max="1" width="21" customWidth="1"/>
    <col min="2" max="17" width="10.7109375" customWidth="1"/>
    <col min="18" max="18" width="16.28515625" customWidth="1"/>
  </cols>
  <sheetData>
    <row r="1" spans="1:19" ht="15" customHeight="1" x14ac:dyDescent="0.2">
      <c r="A1" s="56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19" ht="15" customHeight="1" x14ac:dyDescent="0.2">
      <c r="A2" s="1"/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7" t="s">
        <v>8</v>
      </c>
      <c r="J2" s="17" t="s">
        <v>9</v>
      </c>
      <c r="K2" s="17" t="s">
        <v>10</v>
      </c>
      <c r="L2" s="17" t="s">
        <v>11</v>
      </c>
      <c r="M2" s="17" t="s">
        <v>12</v>
      </c>
      <c r="N2" s="17" t="s">
        <v>13</v>
      </c>
      <c r="O2" s="17" t="s">
        <v>14</v>
      </c>
      <c r="P2" s="17" t="s">
        <v>15</v>
      </c>
      <c r="Q2" s="17" t="s">
        <v>16</v>
      </c>
      <c r="R2" s="17" t="s">
        <v>17</v>
      </c>
    </row>
    <row r="3" spans="1:19" ht="15" customHeight="1" x14ac:dyDescent="0.2">
      <c r="A3" s="2" t="s">
        <v>18</v>
      </c>
      <c r="B3" s="3">
        <v>40</v>
      </c>
      <c r="C3" s="3">
        <v>40</v>
      </c>
      <c r="D3" s="3">
        <v>47</v>
      </c>
      <c r="E3" s="3">
        <v>46</v>
      </c>
      <c r="F3" s="3">
        <v>46.5</v>
      </c>
      <c r="G3" s="3">
        <v>50</v>
      </c>
      <c r="H3" s="3">
        <v>49</v>
      </c>
      <c r="I3" s="3">
        <v>49</v>
      </c>
      <c r="J3" s="3">
        <v>52</v>
      </c>
      <c r="K3" s="3">
        <v>53</v>
      </c>
      <c r="L3" s="3">
        <v>48</v>
      </c>
      <c r="M3" s="3">
        <v>52</v>
      </c>
      <c r="N3" s="3">
        <v>51</v>
      </c>
      <c r="O3" s="3">
        <v>40</v>
      </c>
      <c r="P3" s="3">
        <v>39.25</v>
      </c>
      <c r="Q3" s="3">
        <v>41</v>
      </c>
      <c r="R3" s="3">
        <f>SUM(B3:Q3)</f>
        <v>743.75</v>
      </c>
    </row>
    <row r="4" spans="1:19" ht="15" customHeight="1" x14ac:dyDescent="0.2">
      <c r="A4" s="2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"/>
      <c r="S4" s="24"/>
    </row>
    <row r="5" spans="1:19" ht="15" customHeight="1" x14ac:dyDescent="0.2">
      <c r="A5" s="2" t="s">
        <v>19</v>
      </c>
      <c r="B5" s="6">
        <v>90</v>
      </c>
      <c r="C5" s="6">
        <v>90</v>
      </c>
      <c r="D5" s="6">
        <v>90</v>
      </c>
      <c r="E5" s="6">
        <v>90</v>
      </c>
      <c r="F5" s="6">
        <v>90</v>
      </c>
      <c r="G5" s="6">
        <v>90</v>
      </c>
      <c r="H5" s="6">
        <v>90</v>
      </c>
      <c r="I5" s="6">
        <v>90</v>
      </c>
      <c r="J5" s="6">
        <v>90</v>
      </c>
      <c r="K5" s="6">
        <v>90</v>
      </c>
      <c r="L5" s="6">
        <v>90</v>
      </c>
      <c r="M5" s="6">
        <v>90</v>
      </c>
      <c r="N5" s="6">
        <v>90</v>
      </c>
      <c r="O5" s="6">
        <v>90</v>
      </c>
      <c r="P5" s="6">
        <v>90</v>
      </c>
      <c r="Q5" s="6">
        <v>90</v>
      </c>
      <c r="R5" s="5"/>
      <c r="S5" s="24"/>
    </row>
    <row r="6" spans="1:19" ht="15" customHeight="1" x14ac:dyDescent="0.2">
      <c r="A6" s="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5"/>
      <c r="S6" s="24"/>
    </row>
    <row r="7" spans="1:19" ht="15" customHeight="1" x14ac:dyDescent="0.2">
      <c r="A7" s="7" t="s">
        <v>20</v>
      </c>
      <c r="B7" s="8">
        <v>19.25</v>
      </c>
      <c r="C7" s="8">
        <v>19.25</v>
      </c>
      <c r="D7" s="8">
        <v>19.5</v>
      </c>
      <c r="E7" s="8">
        <v>18</v>
      </c>
      <c r="F7" s="8">
        <v>19</v>
      </c>
      <c r="G7" s="8">
        <v>18.5</v>
      </c>
      <c r="H7" s="8">
        <v>19</v>
      </c>
      <c r="I7" s="8">
        <v>18.75</v>
      </c>
      <c r="J7" s="8">
        <v>19.100000000000001</v>
      </c>
      <c r="K7" s="8">
        <v>19.75</v>
      </c>
      <c r="L7" s="8">
        <v>19.5</v>
      </c>
      <c r="M7" s="8">
        <v>19.5</v>
      </c>
      <c r="N7" s="8">
        <v>19.25</v>
      </c>
      <c r="O7" s="8">
        <v>18.5</v>
      </c>
      <c r="P7" s="8">
        <v>18.75</v>
      </c>
      <c r="Q7" s="8">
        <v>18</v>
      </c>
      <c r="R7" s="5"/>
      <c r="S7" s="24"/>
    </row>
    <row r="8" spans="1:19" ht="15" customHeight="1" x14ac:dyDescent="0.2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5"/>
      <c r="S8" s="24"/>
    </row>
    <row r="9" spans="1:19" ht="25.5" x14ac:dyDescent="0.2">
      <c r="A9" s="53" t="s">
        <v>21</v>
      </c>
      <c r="B9" s="9">
        <f>B3 * B5 * B7/12*8</f>
        <v>46200</v>
      </c>
      <c r="C9" s="9">
        <f>C3 * C5 * C7/12*8</f>
        <v>46200</v>
      </c>
      <c r="D9" s="9">
        <f t="shared" ref="D9:Q9" si="0">D3 * D5 * D7/12*8</f>
        <v>54990</v>
      </c>
      <c r="E9" s="9">
        <f t="shared" si="0"/>
        <v>49680</v>
      </c>
      <c r="F9" s="9">
        <f t="shared" si="0"/>
        <v>53010</v>
      </c>
      <c r="G9" s="9">
        <f t="shared" si="0"/>
        <v>55500</v>
      </c>
      <c r="H9" s="9">
        <f t="shared" si="0"/>
        <v>55860</v>
      </c>
      <c r="I9" s="9">
        <f t="shared" si="0"/>
        <v>55125</v>
      </c>
      <c r="J9" s="9">
        <f t="shared" si="0"/>
        <v>59592</v>
      </c>
      <c r="K9" s="9">
        <f t="shared" si="0"/>
        <v>62805</v>
      </c>
      <c r="L9" s="9">
        <f t="shared" si="0"/>
        <v>56160</v>
      </c>
      <c r="M9" s="9">
        <f t="shared" si="0"/>
        <v>60840</v>
      </c>
      <c r="N9" s="9">
        <f t="shared" si="0"/>
        <v>58905</v>
      </c>
      <c r="O9" s="9">
        <f t="shared" si="0"/>
        <v>44400</v>
      </c>
      <c r="P9" s="9">
        <f t="shared" si="0"/>
        <v>44156.25</v>
      </c>
      <c r="Q9" s="9">
        <f t="shared" si="0"/>
        <v>44280</v>
      </c>
      <c r="R9" s="10">
        <f>SUM(B9:Q9)</f>
        <v>847703.25</v>
      </c>
      <c r="S9" s="24"/>
    </row>
    <row r="10" spans="1:19" ht="15" customHeight="1" x14ac:dyDescent="0.2">
      <c r="A10" s="2"/>
      <c r="B10" s="9"/>
      <c r="C10" s="9"/>
      <c r="D10" s="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24"/>
    </row>
    <row r="11" spans="1:19" ht="15" customHeight="1" x14ac:dyDescent="0.2">
      <c r="A11" s="2" t="s">
        <v>22</v>
      </c>
      <c r="B11" s="9">
        <f>B3*B5*(B7+0.5)/12*4</f>
        <v>23700</v>
      </c>
      <c r="C11" s="9">
        <f>C3*C5*(C7+0.5)/12*4</f>
        <v>23700</v>
      </c>
      <c r="D11" s="9">
        <f t="shared" ref="D11:Q11" si="1">D3*D5*(D7+0.5)/12*4</f>
        <v>28200</v>
      </c>
      <c r="E11" s="9">
        <f t="shared" si="1"/>
        <v>25530</v>
      </c>
      <c r="F11" s="9">
        <f t="shared" si="1"/>
        <v>27202.5</v>
      </c>
      <c r="G11" s="9">
        <f t="shared" si="1"/>
        <v>28500</v>
      </c>
      <c r="H11" s="9">
        <f t="shared" si="1"/>
        <v>28665</v>
      </c>
      <c r="I11" s="9">
        <f t="shared" si="1"/>
        <v>28297.5</v>
      </c>
      <c r="J11" s="9">
        <f t="shared" si="1"/>
        <v>30576</v>
      </c>
      <c r="K11" s="9">
        <f t="shared" si="1"/>
        <v>32197.5</v>
      </c>
      <c r="L11" s="9">
        <f t="shared" si="1"/>
        <v>28800</v>
      </c>
      <c r="M11" s="9">
        <f t="shared" si="1"/>
        <v>31200</v>
      </c>
      <c r="N11" s="9">
        <f t="shared" si="1"/>
        <v>30217.5</v>
      </c>
      <c r="O11" s="9">
        <f t="shared" si="1"/>
        <v>22800</v>
      </c>
      <c r="P11" s="9">
        <f t="shared" si="1"/>
        <v>22666.875</v>
      </c>
      <c r="Q11" s="9">
        <f t="shared" si="1"/>
        <v>22755</v>
      </c>
      <c r="R11" s="10">
        <f>SUM(B11:Q11)</f>
        <v>435007.875</v>
      </c>
      <c r="S11" s="24"/>
    </row>
    <row r="12" spans="1:19" ht="15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5"/>
      <c r="S12" s="24"/>
    </row>
    <row r="13" spans="1:19" ht="15" customHeight="1" x14ac:dyDescent="0.2">
      <c r="A13" s="2" t="s">
        <v>23</v>
      </c>
      <c r="B13" s="11">
        <f>SUM(B9:B12)</f>
        <v>69900</v>
      </c>
      <c r="C13" s="11">
        <f t="shared" ref="C13:Q13" si="2">SUM(C9:C12)</f>
        <v>69900</v>
      </c>
      <c r="D13" s="11">
        <f t="shared" si="2"/>
        <v>83190</v>
      </c>
      <c r="E13" s="11">
        <f t="shared" si="2"/>
        <v>75210</v>
      </c>
      <c r="F13" s="11">
        <f t="shared" si="2"/>
        <v>80212.5</v>
      </c>
      <c r="G13" s="11">
        <f t="shared" si="2"/>
        <v>84000</v>
      </c>
      <c r="H13" s="11">
        <f t="shared" si="2"/>
        <v>84525</v>
      </c>
      <c r="I13" s="11">
        <f t="shared" si="2"/>
        <v>83422.5</v>
      </c>
      <c r="J13" s="11">
        <f t="shared" si="2"/>
        <v>90168</v>
      </c>
      <c r="K13" s="11">
        <f t="shared" si="2"/>
        <v>95002.5</v>
      </c>
      <c r="L13" s="11">
        <f t="shared" si="2"/>
        <v>84960</v>
      </c>
      <c r="M13" s="11">
        <f t="shared" si="2"/>
        <v>92040</v>
      </c>
      <c r="N13" s="11">
        <f t="shared" si="2"/>
        <v>89122.5</v>
      </c>
      <c r="O13" s="11">
        <f t="shared" si="2"/>
        <v>67200</v>
      </c>
      <c r="P13" s="11">
        <f t="shared" si="2"/>
        <v>66823.125</v>
      </c>
      <c r="Q13" s="11">
        <f t="shared" si="2"/>
        <v>67035</v>
      </c>
      <c r="R13" s="5">
        <f>SUM(B13:Q13)</f>
        <v>1282711.125</v>
      </c>
      <c r="S13" s="24"/>
    </row>
    <row r="14" spans="1:19" ht="15" customHeight="1" x14ac:dyDescent="0.2">
      <c r="A14" s="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5"/>
      <c r="S14" s="24"/>
    </row>
    <row r="15" spans="1:19" ht="15" customHeight="1" x14ac:dyDescent="0.2">
      <c r="A15" s="7" t="s">
        <v>24</v>
      </c>
      <c r="B15" s="12">
        <v>35</v>
      </c>
      <c r="C15" s="12">
        <v>35</v>
      </c>
      <c r="D15" s="12">
        <v>35</v>
      </c>
      <c r="E15" s="12">
        <v>35</v>
      </c>
      <c r="F15" s="12">
        <v>35</v>
      </c>
      <c r="G15" s="12">
        <v>35</v>
      </c>
      <c r="H15" s="12">
        <v>35</v>
      </c>
      <c r="I15" s="12">
        <v>35</v>
      </c>
      <c r="J15" s="12">
        <v>35</v>
      </c>
      <c r="K15" s="12">
        <v>35</v>
      </c>
      <c r="L15" s="12">
        <v>35</v>
      </c>
      <c r="M15" s="12">
        <v>35</v>
      </c>
      <c r="N15" s="12">
        <v>35</v>
      </c>
      <c r="O15" s="12">
        <v>35</v>
      </c>
      <c r="P15" s="12">
        <v>35</v>
      </c>
      <c r="Q15" s="12">
        <v>35</v>
      </c>
      <c r="R15" s="5"/>
      <c r="S15" s="24"/>
    </row>
    <row r="16" spans="1:19" ht="15" customHeight="1" x14ac:dyDescent="0.2">
      <c r="A16" s="1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5" customHeight="1" x14ac:dyDescent="0.2">
      <c r="A17" s="14" t="s">
        <v>25</v>
      </c>
      <c r="B17" s="9">
        <f>(B9+B11)*(B15/100)</f>
        <v>24465</v>
      </c>
      <c r="C17" s="9">
        <f t="shared" ref="C17:Q17" si="3">(C9+C11)*(C15/100)</f>
        <v>24465</v>
      </c>
      <c r="D17" s="9">
        <f t="shared" si="3"/>
        <v>29116.499999999996</v>
      </c>
      <c r="E17" s="9">
        <f t="shared" si="3"/>
        <v>26323.5</v>
      </c>
      <c r="F17" s="9">
        <f t="shared" si="3"/>
        <v>28074.375</v>
      </c>
      <c r="G17" s="9">
        <f t="shared" si="3"/>
        <v>29399.999999999996</v>
      </c>
      <c r="H17" s="9">
        <f t="shared" si="3"/>
        <v>29583.749999999996</v>
      </c>
      <c r="I17" s="9">
        <f t="shared" si="3"/>
        <v>29197.874999999996</v>
      </c>
      <c r="J17" s="9">
        <f t="shared" si="3"/>
        <v>31558.799999999999</v>
      </c>
      <c r="K17" s="9">
        <f t="shared" si="3"/>
        <v>33250.875</v>
      </c>
      <c r="L17" s="9">
        <f t="shared" si="3"/>
        <v>29735.999999999996</v>
      </c>
      <c r="M17" s="9">
        <f t="shared" si="3"/>
        <v>32213.999999999996</v>
      </c>
      <c r="N17" s="9">
        <f t="shared" si="3"/>
        <v>31192.874999999996</v>
      </c>
      <c r="O17" s="9">
        <f t="shared" si="3"/>
        <v>23520</v>
      </c>
      <c r="P17" s="9">
        <f t="shared" si="3"/>
        <v>23388.09375</v>
      </c>
      <c r="Q17" s="9">
        <f t="shared" si="3"/>
        <v>23462.25</v>
      </c>
      <c r="R17" s="10">
        <f>SUM(B17:Q17)</f>
        <v>448948.89374999999</v>
      </c>
    </row>
    <row r="18" spans="1:18" ht="15" customHeight="1" x14ac:dyDescent="0.2">
      <c r="A18" s="15"/>
      <c r="B18" s="1"/>
      <c r="C18" s="1"/>
      <c r="D18" s="5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9"/>
    </row>
    <row r="19" spans="1:18" ht="15" customHeight="1" x14ac:dyDescent="0.2">
      <c r="A19" s="18">
        <v>44773</v>
      </c>
      <c r="B19" s="5"/>
      <c r="C19" s="5"/>
      <c r="D19" s="5"/>
      <c r="E19" s="5">
        <v>1979.66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10">
        <f t="shared" ref="R19:R20" si="4">SUM(B19:Q19)</f>
        <v>1979.66</v>
      </c>
    </row>
    <row r="20" spans="1:18" ht="15" customHeight="1" x14ac:dyDescent="0.2">
      <c r="A20" s="19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0">
        <f t="shared" si="4"/>
        <v>0</v>
      </c>
    </row>
    <row r="21" spans="1:18" ht="15" customHeight="1" x14ac:dyDescent="0.2">
      <c r="A21" s="18">
        <v>44804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>
        <v>3791.69</v>
      </c>
      <c r="M21" s="5"/>
      <c r="N21" s="5"/>
      <c r="O21" s="5"/>
      <c r="P21" s="5"/>
      <c r="Q21" s="5"/>
      <c r="R21" s="10">
        <f>SUM(B21:Q21)</f>
        <v>3791.69</v>
      </c>
    </row>
    <row r="22" spans="1:18" ht="15" customHeight="1" x14ac:dyDescent="0.2">
      <c r="A22" s="19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10">
        <f t="shared" ref="R22:R44" si="5">SUM(B22:Q22)</f>
        <v>0</v>
      </c>
    </row>
    <row r="23" spans="1:18" ht="15" customHeight="1" x14ac:dyDescent="0.2">
      <c r="A23" s="18">
        <v>44834</v>
      </c>
      <c r="B23" s="5"/>
      <c r="C23" s="5">
        <v>2884.67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>
        <v>9640.26</v>
      </c>
      <c r="R23" s="10">
        <f t="shared" si="5"/>
        <v>12524.93</v>
      </c>
    </row>
    <row r="24" spans="1:18" ht="15" customHeight="1" x14ac:dyDescent="0.2">
      <c r="A24" s="19"/>
      <c r="B24" s="5"/>
      <c r="C24" s="5"/>
      <c r="D24" s="5"/>
      <c r="E24" s="5"/>
      <c r="F24" s="5"/>
      <c r="G24" s="5"/>
      <c r="H24" s="5"/>
      <c r="I24" s="5"/>
      <c r="J24" s="5"/>
      <c r="K24" s="5"/>
      <c r="L24" s="5">
        <v>1440.28</v>
      </c>
      <c r="M24" s="5"/>
      <c r="N24" s="5"/>
      <c r="O24" s="5"/>
      <c r="P24" s="5"/>
      <c r="Q24" s="5"/>
      <c r="R24" s="10">
        <f t="shared" si="5"/>
        <v>1440.28</v>
      </c>
    </row>
    <row r="25" spans="1:18" ht="15" customHeight="1" x14ac:dyDescent="0.2">
      <c r="A25" s="18">
        <v>44865</v>
      </c>
      <c r="B25" s="5"/>
      <c r="C25" s="5">
        <v>616.96</v>
      </c>
      <c r="D25" s="5"/>
      <c r="E25" s="5"/>
      <c r="F25" s="5"/>
      <c r="G25" s="5">
        <v>993.72</v>
      </c>
      <c r="H25" s="5"/>
      <c r="I25" s="5"/>
      <c r="J25" s="5"/>
      <c r="K25" s="5"/>
      <c r="L25" s="5">
        <v>1211.71</v>
      </c>
      <c r="M25" s="5"/>
      <c r="N25" s="5"/>
      <c r="O25" s="5"/>
      <c r="P25" s="5"/>
      <c r="Q25" s="5"/>
      <c r="R25" s="10">
        <f t="shared" si="5"/>
        <v>2822.3900000000003</v>
      </c>
    </row>
    <row r="26" spans="1:18" ht="15" customHeight="1" x14ac:dyDescent="0.2">
      <c r="A26" s="19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10">
        <f t="shared" si="5"/>
        <v>0</v>
      </c>
    </row>
    <row r="27" spans="1:18" ht="15" customHeight="1" x14ac:dyDescent="0.2">
      <c r="A27" s="18">
        <v>44895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10">
        <f t="shared" si="5"/>
        <v>0</v>
      </c>
    </row>
    <row r="28" spans="1:18" ht="15" customHeight="1" x14ac:dyDescent="0.2">
      <c r="A28" s="19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0">
        <f t="shared" si="5"/>
        <v>0</v>
      </c>
    </row>
    <row r="29" spans="1:18" ht="15" customHeight="1" x14ac:dyDescent="0.2">
      <c r="A29" s="18">
        <v>44926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10">
        <f t="shared" si="5"/>
        <v>0</v>
      </c>
    </row>
    <row r="30" spans="1:18" ht="15" customHeight="1" x14ac:dyDescent="0.2">
      <c r="A30" s="19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10">
        <f t="shared" si="5"/>
        <v>0</v>
      </c>
    </row>
    <row r="31" spans="1:18" ht="15" customHeight="1" x14ac:dyDescent="0.2">
      <c r="A31" s="18">
        <v>44957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10">
        <f t="shared" si="5"/>
        <v>0</v>
      </c>
    </row>
    <row r="32" spans="1:18" ht="15" customHeight="1" x14ac:dyDescent="0.2">
      <c r="A32" s="19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10">
        <f t="shared" si="5"/>
        <v>0</v>
      </c>
    </row>
    <row r="33" spans="1:18" ht="15" customHeight="1" x14ac:dyDescent="0.2">
      <c r="A33" s="18">
        <v>44985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10">
        <f t="shared" si="5"/>
        <v>0</v>
      </c>
    </row>
    <row r="34" spans="1:18" ht="15" customHeight="1" x14ac:dyDescent="0.2">
      <c r="A34" s="19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10">
        <f t="shared" si="5"/>
        <v>0</v>
      </c>
    </row>
    <row r="35" spans="1:18" ht="15" customHeight="1" x14ac:dyDescent="0.2">
      <c r="A35" s="18">
        <v>45016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10">
        <f t="shared" si="5"/>
        <v>0</v>
      </c>
    </row>
    <row r="36" spans="1:18" ht="15" customHeight="1" x14ac:dyDescent="0.2">
      <c r="A36" s="19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10">
        <f t="shared" si="5"/>
        <v>0</v>
      </c>
    </row>
    <row r="37" spans="1:18" ht="15" customHeight="1" x14ac:dyDescent="0.2">
      <c r="A37" s="19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10">
        <f t="shared" si="5"/>
        <v>0</v>
      </c>
    </row>
    <row r="38" spans="1:18" ht="15" customHeight="1" x14ac:dyDescent="0.2">
      <c r="A38" s="18">
        <v>45046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10">
        <f t="shared" si="5"/>
        <v>0</v>
      </c>
    </row>
    <row r="39" spans="1:18" ht="15" customHeight="1" x14ac:dyDescent="0.2">
      <c r="A39" s="19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10">
        <f t="shared" si="5"/>
        <v>0</v>
      </c>
    </row>
    <row r="40" spans="1:18" ht="15" customHeight="1" x14ac:dyDescent="0.2">
      <c r="A40" s="19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10">
        <f t="shared" si="5"/>
        <v>0</v>
      </c>
    </row>
    <row r="41" spans="1:18" ht="15" customHeight="1" x14ac:dyDescent="0.2">
      <c r="A41" s="18">
        <v>45077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10">
        <f t="shared" si="5"/>
        <v>0</v>
      </c>
    </row>
    <row r="42" spans="1:18" ht="15" customHeight="1" x14ac:dyDescent="0.2">
      <c r="A42" s="19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10">
        <f t="shared" si="5"/>
        <v>0</v>
      </c>
    </row>
    <row r="43" spans="1:18" ht="15" customHeight="1" x14ac:dyDescent="0.2">
      <c r="A43" s="18">
        <v>45107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10">
        <f t="shared" si="5"/>
        <v>0</v>
      </c>
    </row>
    <row r="44" spans="1:18" ht="15" customHeight="1" x14ac:dyDescent="0.2">
      <c r="A44" s="1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10">
        <f t="shared" si="5"/>
        <v>0</v>
      </c>
    </row>
    <row r="45" spans="1:18" ht="15" customHeight="1" x14ac:dyDescent="0.2">
      <c r="A45" s="16" t="s">
        <v>38</v>
      </c>
      <c r="B45" s="5">
        <f xml:space="preserve"> $B$17 - B18 - B19 - B20 - B21 - B22 - B23 - B24 - B25 - B26 - B27 - B28 - B29 - B30 - B31 - B32 - B33 - B34 - B35 - B36 - B37 -B38 - B39 - B40 -B41 - B42 - B43 - B44</f>
        <v>24465</v>
      </c>
      <c r="C45" s="5">
        <f xml:space="preserve"> $C$17 - C18 - C19 - C20 - C21 - C22 - C23 - C24 - C25 - C26 - C27 - C28 - C29 - C30 - C31 - C32 - C33 - C34 - C35 - C36 - C37 - C38 - C39 - C40 - C41 - C42 - C43 - C44</f>
        <v>20963.370000000003</v>
      </c>
      <c r="D45" s="5">
        <f>$D$17 - D18 - D19 - D20 - D21 - D22 - D23 - D24 - D25 - D26 - D27 - D28 - D29 - D30 - D31 - D32 - D33 - D34 - D35 - D36 - D37 - D38 - D39 - D40 - D41 - D42 - D43 - D44</f>
        <v>29116.499999999996</v>
      </c>
      <c r="E45" s="5">
        <f xml:space="preserve"> $E$17 - E18 - E19 - E20 - E21 - E22 - E23 - E24 - E25 - E26 - E27 - E28 - E29 - E30 - E31 - E32 - E33 - E34 - E35 - E36 - E37 - E38 - E39 - E40 - E41 - E42 - E43 - E44</f>
        <v>24343.84</v>
      </c>
      <c r="F45" s="5">
        <f xml:space="preserve"> $F$17 - F18 - F19 - F20 - F21 - F22 - F23 - F24 - F25 - F26 - F27 - F28 - F29 - F30 - F31 - F32 - F33 - F34 - F35 - F36 - F37 - F38 - F39 - F40 -F41 - F42 - F43 - F44</f>
        <v>28074.375</v>
      </c>
      <c r="G45" s="5">
        <f xml:space="preserve"> $G$17 - G18 - G19 - G20 - G21 - G22 - G23 - G24 - G25 - G26 - G27 - G28 - G29 - G30 - G31 - G32 - G33 - G34 - G35 - G36 - G37 - G38 - G39 - G40 -G41 - G42 - G43 - G44</f>
        <v>28406.279999999995</v>
      </c>
      <c r="H45" s="5">
        <f xml:space="preserve"> $H$17 - H18 - H19 - H20 - H21 - H22 - H23 - H24 - H25 - H26 - H27 - H28 - H29 - H30 - H31 - H32 - H33 - H34 - H35 - H36 - H37 -H38 - H39 - H40 -H41 - H42 - H43 - H44</f>
        <v>29583.749999999996</v>
      </c>
      <c r="I45" s="5">
        <f>$I$17 - I18 - I19 -I20 - I21 - I22 - I23 - I24 - I25 - I26 - I27 - I28 - I29 - I30 - I31 - I32 - I33 - I34 - I35 - I36 - I37 -I38 - I39 - I40 - I41 - I42 - I43 - I44</f>
        <v>29197.874999999996</v>
      </c>
      <c r="J45" s="5">
        <f xml:space="preserve"> $J$17 - J18 - J19 - J20 - J21 - J22 - J23 - J24 - J25 - J26 - J27 - J28 - J29 - J30 - J31 - J32 - J33 - J34 - J35 - J36 - J37 - J38 - J39 - J40 - J41 - J42 - J43 - J44</f>
        <v>31558.799999999999</v>
      </c>
      <c r="K45" s="5">
        <f xml:space="preserve"> $K$17 - K18 - K19 - K20 - K21 - K22 - K23 - K24 - K25 - K26 - K27 - K28 - K29 - K30 - K31 - K32 - K33 - K34 - K35 - K36 - K37 - K38 - K39 - K40 -K41 - K42 - K43 - K44</f>
        <v>33250.875</v>
      </c>
      <c r="L45" s="5">
        <f xml:space="preserve"> $L$17 - L18 - L19 - L20 - L21 - L22 - L23 - L24 - L25 - L26 - L27 - L28 - L29 - L30 - L31 - L32 - L33 - L34 - L35 - L36 - L37 - L38 - L39 - L40 - L41 - L42 - L43 - L44</f>
        <v>23292.32</v>
      </c>
      <c r="M45" s="5">
        <f>M17-M19-M20-M21-M22-M23-M24-M25-M26-M27-M28-M29-M30-M31-M32-M33-M34-M35-M36-M37-M38-M39-M40-M41-M42-M43-M44</f>
        <v>32213.999999999996</v>
      </c>
      <c r="N45" s="5">
        <f xml:space="preserve"> $N$17 - N18 - N19 - N20 - N21 - N22 - N23 - N24 - N25 - N26 - N27 - N28 - N29 - N30 - N31 - N32 - N33 - N34 - N35 - N36 - N37 - N38 - N39 - N40 - N41 - N42 - N43 - N44</f>
        <v>31192.874999999996</v>
      </c>
      <c r="O45" s="5">
        <f xml:space="preserve"> $O$17 - O18 - O19 - O20 - O21 - O22 - O23 - O24 - O25 - O26 - O27 - O28 - O29 - O30 - O31 - O32 - O33 - O34 - O35 - O36 - O37 -O38 - O39 - O40 -O41 - O42 - O43 - O44</f>
        <v>23520</v>
      </c>
      <c r="P45" s="5">
        <f xml:space="preserve"> $P$17 - P18 - P19 - P20 - P21 - P22 - P23 - P24 - P25 - P26 - P27 - P28 - P29 - P30 - P31 - P32 - P33 - P34 - P35 - P36 - P37-P38 - P39 - P40 -P41 - P42 - P43 - P44</f>
        <v>23388.09375</v>
      </c>
      <c r="Q45" s="5">
        <f xml:space="preserve"> $Q$17 - Q18 - Q19 - Q20 - Q21 - Q22 - Q23 - Q24 - Q25 - Q26 - Q27 - Q28 - Q29 - Q30 - Q31 - Q32 - Q33 - Q34 - Q35 - Q36 - Q37 -Q38 - Q39 - Q40 - Q41 - Q42 - Q43 - Q44</f>
        <v>13821.99</v>
      </c>
      <c r="R45" s="5">
        <f xml:space="preserve"> $R$17 - R18 - R19 - R20 - R21 - R22 - R23 - R24 - R25 - R26 - R27 - R28 - R29 - R30 - R31 - R32 - R33 - R34 - R35 - R36 - R37 - R38 - R39 - R40 -R41 - R42 - R43 - R44</f>
        <v>426389.94374999998</v>
      </c>
    </row>
    <row r="46" spans="1:18" ht="21" customHeight="1" x14ac:dyDescent="0.2">
      <c r="A46" s="15"/>
      <c r="B46" s="66" t="s">
        <v>58</v>
      </c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8" ht="21" customHeight="1" x14ac:dyDescent="0.2">
      <c r="A47" s="15"/>
      <c r="B47" s="67" t="s">
        <v>53</v>
      </c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1"/>
    </row>
    <row r="48" spans="1:18" ht="21" customHeight="1" x14ac:dyDescent="0.2">
      <c r="A48" s="15"/>
      <c r="B48" s="68" t="s">
        <v>54</v>
      </c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1"/>
    </row>
    <row r="49" spans="1:1" x14ac:dyDescent="0.2">
      <c r="A49" s="33"/>
    </row>
    <row r="50" spans="1:1" x14ac:dyDescent="0.2">
      <c r="A50" s="33"/>
    </row>
    <row r="51" spans="1:1" x14ac:dyDescent="0.2">
      <c r="A51" s="33"/>
    </row>
    <row r="52" spans="1:1" x14ac:dyDescent="0.2">
      <c r="A52" s="33"/>
    </row>
    <row r="53" spans="1:1" x14ac:dyDescent="0.2">
      <c r="A53" s="33"/>
    </row>
    <row r="54" spans="1:1" x14ac:dyDescent="0.2">
      <c r="A54" s="33"/>
    </row>
    <row r="55" spans="1:1" x14ac:dyDescent="0.2">
      <c r="A55" s="33"/>
    </row>
    <row r="56" spans="1:1" x14ac:dyDescent="0.2">
      <c r="A56" s="33"/>
    </row>
    <row r="57" spans="1:1" x14ac:dyDescent="0.2">
      <c r="A57" s="33"/>
    </row>
    <row r="58" spans="1:1" x14ac:dyDescent="0.2">
      <c r="A58" s="33"/>
    </row>
    <row r="59" spans="1:1" x14ac:dyDescent="0.2">
      <c r="A59" s="33"/>
    </row>
    <row r="60" spans="1:1" x14ac:dyDescent="0.2">
      <c r="A60" s="33"/>
    </row>
    <row r="61" spans="1:1" x14ac:dyDescent="0.2">
      <c r="A61" s="33"/>
    </row>
    <row r="62" spans="1:1" x14ac:dyDescent="0.2">
      <c r="A62" s="33"/>
    </row>
    <row r="63" spans="1:1" x14ac:dyDescent="0.2">
      <c r="A63" s="33"/>
    </row>
    <row r="64" spans="1:1" x14ac:dyDescent="0.2">
      <c r="A64" s="33"/>
    </row>
    <row r="65" spans="1:1" x14ac:dyDescent="0.2">
      <c r="A65" s="33"/>
    </row>
    <row r="66" spans="1:1" x14ac:dyDescent="0.2">
      <c r="A66" s="33"/>
    </row>
    <row r="67" spans="1:1" x14ac:dyDescent="0.2">
      <c r="A67" s="33"/>
    </row>
    <row r="68" spans="1:1" x14ac:dyDescent="0.2">
      <c r="A68" s="33"/>
    </row>
    <row r="69" spans="1:1" x14ac:dyDescent="0.2">
      <c r="A69" s="33"/>
    </row>
    <row r="70" spans="1:1" x14ac:dyDescent="0.2">
      <c r="A70" s="33"/>
    </row>
    <row r="71" spans="1:1" x14ac:dyDescent="0.2">
      <c r="A71" s="33"/>
    </row>
    <row r="72" spans="1:1" x14ac:dyDescent="0.2">
      <c r="A72" s="33"/>
    </row>
    <row r="73" spans="1:1" x14ac:dyDescent="0.2">
      <c r="A73" s="33"/>
    </row>
    <row r="74" spans="1:1" x14ac:dyDescent="0.2">
      <c r="A74" s="33"/>
    </row>
    <row r="75" spans="1:1" x14ac:dyDescent="0.2">
      <c r="A75" s="33"/>
    </row>
    <row r="76" spans="1:1" x14ac:dyDescent="0.2">
      <c r="A76" s="33"/>
    </row>
    <row r="77" spans="1:1" x14ac:dyDescent="0.2">
      <c r="A77" s="33"/>
    </row>
    <row r="78" spans="1:1" x14ac:dyDescent="0.2">
      <c r="A78" s="33"/>
    </row>
    <row r="79" spans="1:1" x14ac:dyDescent="0.2">
      <c r="A79" s="33"/>
    </row>
    <row r="80" spans="1:1" x14ac:dyDescent="0.2">
      <c r="A80" s="33"/>
    </row>
    <row r="81" spans="1:1" x14ac:dyDescent="0.2">
      <c r="A81" s="33"/>
    </row>
    <row r="82" spans="1:1" x14ac:dyDescent="0.2">
      <c r="A82" s="33"/>
    </row>
    <row r="83" spans="1:1" x14ac:dyDescent="0.2">
      <c r="A83" s="33"/>
    </row>
    <row r="84" spans="1:1" x14ac:dyDescent="0.2">
      <c r="A84" s="33"/>
    </row>
    <row r="85" spans="1:1" x14ac:dyDescent="0.2">
      <c r="A85" s="33"/>
    </row>
    <row r="86" spans="1:1" x14ac:dyDescent="0.2">
      <c r="A86" s="33"/>
    </row>
    <row r="87" spans="1:1" x14ac:dyDescent="0.2">
      <c r="A87" s="33"/>
    </row>
    <row r="88" spans="1:1" x14ac:dyDescent="0.2">
      <c r="A88" s="33"/>
    </row>
    <row r="89" spans="1:1" x14ac:dyDescent="0.2">
      <c r="A89" s="33"/>
    </row>
    <row r="90" spans="1:1" x14ac:dyDescent="0.2">
      <c r="A90" s="33"/>
    </row>
    <row r="91" spans="1:1" x14ac:dyDescent="0.2">
      <c r="A91" s="33"/>
    </row>
    <row r="92" spans="1:1" x14ac:dyDescent="0.2">
      <c r="A92" s="33"/>
    </row>
    <row r="93" spans="1:1" x14ac:dyDescent="0.2">
      <c r="A93" s="33"/>
    </row>
    <row r="94" spans="1:1" x14ac:dyDescent="0.2">
      <c r="A94" s="33"/>
    </row>
    <row r="95" spans="1:1" x14ac:dyDescent="0.2">
      <c r="A95" s="33"/>
    </row>
    <row r="96" spans="1:1" x14ac:dyDescent="0.2">
      <c r="A96" s="33"/>
    </row>
    <row r="97" spans="1:1" x14ac:dyDescent="0.2">
      <c r="A97" s="33"/>
    </row>
    <row r="98" spans="1:1" x14ac:dyDescent="0.2">
      <c r="A98" s="33"/>
    </row>
    <row r="99" spans="1:1" x14ac:dyDescent="0.2">
      <c r="A99" s="33"/>
    </row>
    <row r="100" spans="1:1" x14ac:dyDescent="0.2">
      <c r="A100" s="33"/>
    </row>
    <row r="101" spans="1:1" x14ac:dyDescent="0.2">
      <c r="A101" s="33"/>
    </row>
    <row r="102" spans="1:1" x14ac:dyDescent="0.2">
      <c r="A102" s="33"/>
    </row>
    <row r="103" spans="1:1" x14ac:dyDescent="0.2">
      <c r="A103" s="33"/>
    </row>
    <row r="104" spans="1:1" x14ac:dyDescent="0.2">
      <c r="A104" s="33"/>
    </row>
    <row r="105" spans="1:1" x14ac:dyDescent="0.2">
      <c r="A105" s="33"/>
    </row>
    <row r="106" spans="1:1" x14ac:dyDescent="0.2">
      <c r="A106" s="33"/>
    </row>
    <row r="107" spans="1:1" x14ac:dyDescent="0.2">
      <c r="A107" s="33"/>
    </row>
    <row r="108" spans="1:1" x14ac:dyDescent="0.2">
      <c r="A108" s="33"/>
    </row>
    <row r="109" spans="1:1" x14ac:dyDescent="0.2">
      <c r="A109" s="33"/>
    </row>
    <row r="110" spans="1:1" x14ac:dyDescent="0.2">
      <c r="A110" s="33"/>
    </row>
    <row r="111" spans="1:1" x14ac:dyDescent="0.2">
      <c r="A111" s="33"/>
    </row>
    <row r="112" spans="1:1" x14ac:dyDescent="0.2">
      <c r="A112" s="33"/>
    </row>
    <row r="113" spans="1:1" x14ac:dyDescent="0.2">
      <c r="A113" s="33"/>
    </row>
    <row r="114" spans="1:1" x14ac:dyDescent="0.2">
      <c r="A114" s="33"/>
    </row>
    <row r="115" spans="1:1" x14ac:dyDescent="0.2">
      <c r="A115" s="33"/>
    </row>
    <row r="116" spans="1:1" x14ac:dyDescent="0.2">
      <c r="A116" s="33"/>
    </row>
    <row r="117" spans="1:1" x14ac:dyDescent="0.2">
      <c r="A117" s="33"/>
    </row>
    <row r="118" spans="1:1" x14ac:dyDescent="0.2">
      <c r="A118" s="33"/>
    </row>
    <row r="119" spans="1:1" x14ac:dyDescent="0.2">
      <c r="A119" s="33"/>
    </row>
    <row r="120" spans="1:1" x14ac:dyDescent="0.2">
      <c r="A120" s="33"/>
    </row>
    <row r="121" spans="1:1" x14ac:dyDescent="0.2">
      <c r="A121" s="33"/>
    </row>
    <row r="122" spans="1:1" x14ac:dyDescent="0.2">
      <c r="A122" s="33"/>
    </row>
    <row r="123" spans="1:1" x14ac:dyDescent="0.2">
      <c r="A123" s="33"/>
    </row>
    <row r="124" spans="1:1" x14ac:dyDescent="0.2">
      <c r="A124" s="33"/>
    </row>
    <row r="125" spans="1:1" x14ac:dyDescent="0.2">
      <c r="A125" s="33"/>
    </row>
    <row r="126" spans="1:1" x14ac:dyDescent="0.2">
      <c r="A126" s="33"/>
    </row>
    <row r="127" spans="1:1" x14ac:dyDescent="0.2">
      <c r="A127" s="33"/>
    </row>
    <row r="128" spans="1:1" x14ac:dyDescent="0.2">
      <c r="A128" s="33"/>
    </row>
    <row r="129" spans="1:1" x14ac:dyDescent="0.2">
      <c r="A129" s="33"/>
    </row>
    <row r="130" spans="1:1" x14ac:dyDescent="0.2">
      <c r="A130" s="33"/>
    </row>
    <row r="131" spans="1:1" x14ac:dyDescent="0.2">
      <c r="A131" s="33"/>
    </row>
    <row r="132" spans="1:1" x14ac:dyDescent="0.2">
      <c r="A132" s="33"/>
    </row>
    <row r="133" spans="1:1" x14ac:dyDescent="0.2">
      <c r="A133" s="33"/>
    </row>
    <row r="134" spans="1:1" x14ac:dyDescent="0.2">
      <c r="A134" s="33"/>
    </row>
    <row r="135" spans="1:1" x14ac:dyDescent="0.2">
      <c r="A135" s="33"/>
    </row>
    <row r="136" spans="1:1" x14ac:dyDescent="0.2">
      <c r="A136" s="33"/>
    </row>
    <row r="137" spans="1:1" x14ac:dyDescent="0.2">
      <c r="A137" s="33"/>
    </row>
    <row r="138" spans="1:1" x14ac:dyDescent="0.2">
      <c r="A138" s="33"/>
    </row>
    <row r="139" spans="1:1" x14ac:dyDescent="0.2">
      <c r="A139" s="33"/>
    </row>
    <row r="140" spans="1:1" x14ac:dyDescent="0.2">
      <c r="A140" s="33"/>
    </row>
    <row r="141" spans="1:1" x14ac:dyDescent="0.2">
      <c r="A141" s="33"/>
    </row>
    <row r="142" spans="1:1" x14ac:dyDescent="0.2">
      <c r="A142" s="33"/>
    </row>
    <row r="143" spans="1:1" x14ac:dyDescent="0.2">
      <c r="A143" s="33"/>
    </row>
  </sheetData>
  <mergeCells count="4">
    <mergeCell ref="A1:R1"/>
    <mergeCell ref="B46:Q46"/>
    <mergeCell ref="B47:Q47"/>
    <mergeCell ref="B48:Q48"/>
  </mergeCells>
  <conditionalFormatting sqref="B45:Q45">
    <cfRule type="cellIs" dxfId="0" priority="1" stopIfTrue="1" operator="between">
      <formula>1</formula>
      <formula>-0.01</formula>
    </cfRule>
  </conditionalFormatting>
  <printOptions gridLines="1"/>
  <pageMargins left="0.25" right="0" top="0.5" bottom="0" header="0" footer="0"/>
  <pageSetup scale="65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F5AF8944746C429272FC8A47FCD7D6" ma:contentTypeVersion="16" ma:contentTypeDescription="Create a new document." ma:contentTypeScope="" ma:versionID="aa4f7483c5e003ab6d3c5eadc7f400cc">
  <xsd:schema xmlns:xsd="http://www.w3.org/2001/XMLSchema" xmlns:xs="http://www.w3.org/2001/XMLSchema" xmlns:p="http://schemas.microsoft.com/office/2006/metadata/properties" xmlns:ns2="53925283-56cb-4e00-87c7-fcf5a2cc3483" xmlns:ns3="c3e09e36-8144-44d9-81dc-4fbc0da0c69a" targetNamespace="http://schemas.microsoft.com/office/2006/metadata/properties" ma:root="true" ma:fieldsID="a238a5c7e5f1cd76a00f4cb31cf2b016" ns2:_="" ns3:_="">
    <xsd:import namespace="53925283-56cb-4e00-87c7-fcf5a2cc3483"/>
    <xsd:import namespace="c3e09e36-8144-44d9-81dc-4fbc0da0c6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925283-56cb-4e00-87c7-fcf5a2cc34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fe091116-a111-4641-af3f-0c26b864411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e09e36-8144-44d9-81dc-4fbc0da0c69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d13af92-4e17-42ba-99da-87d956cbbf5c}" ma:internalName="TaxCatchAll" ma:showField="CatchAllData" ma:web="c3e09e36-8144-44d9-81dc-4fbc0da0c6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3e09e36-8144-44d9-81dc-4fbc0da0c69a" xsi:nil="true"/>
    <lcf76f155ced4ddcb4097134ff3c332f xmlns="53925283-56cb-4e00-87c7-fcf5a2cc348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8C5C854-372C-417C-8516-B3820B3096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925283-56cb-4e00-87c7-fcf5a2cc3483"/>
    <ds:schemaRef ds:uri="c3e09e36-8144-44d9-81dc-4fbc0da0c6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1841F84-ECB6-4416-8FE3-1BCC2CC79E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22A941-918A-4F3D-975B-5471250BCB19}">
  <ds:schemaRefs>
    <ds:schemaRef ds:uri="http://schemas.microsoft.com/office/2006/metadata/properties"/>
    <ds:schemaRef ds:uri="http://schemas.microsoft.com/office/infopath/2007/PartnerControls"/>
    <ds:schemaRef ds:uri="c3e09e36-8144-44d9-81dc-4fbc0da0c69a"/>
    <ds:schemaRef ds:uri="53925283-56cb-4e00-87c7-fcf5a2cc348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2019-2020</vt:lpstr>
      <vt:lpstr>test</vt:lpstr>
      <vt:lpstr>2020-2021</vt:lpstr>
      <vt:lpstr>2021-2022</vt:lpstr>
      <vt:lpstr>2022-2023</vt:lpstr>
      <vt:lpstr>'2019-2020'!Print_Area</vt:lpstr>
      <vt:lpstr>'2020-2021'!Print_Area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Cuming County Dept. of Roads</dc:creator>
  <cp:keywords/>
  <dc:description/>
  <cp:lastModifiedBy>Lisa Hunke</cp:lastModifiedBy>
  <cp:revision/>
  <cp:lastPrinted>2022-06-23T15:09:24Z</cp:lastPrinted>
  <dcterms:created xsi:type="dcterms:W3CDTF">1999-07-07T18:25:50Z</dcterms:created>
  <dcterms:modified xsi:type="dcterms:W3CDTF">2022-10-19T15:11:12Z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0x010100E4F5AF8944746C429272FC8A47FCD7D6</vt:lpwstr>
  </property>
  <property fmtid="{D5CDD505-2E9C-101B-9397-08002B2CF9AE}" pid="3" name="MediaServiceImageTags">
    <vt:lpwstr/>
  </property>
</Properties>
</file>